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SerenaOttaviani\OneDrive - PoliHub\MICS\BANDI A CASCATA\BANDO PRIVATI\Allegati MICS imprese\"/>
    </mc:Choice>
  </mc:AlternateContent>
  <xr:revisionPtr revIDLastSave="0" documentId="13_ncr:1_{63874B27-6B6C-432D-9659-AB7325B8347D}" xr6:coauthVersionLast="47" xr6:coauthVersionMax="47" xr10:uidLastSave="{00000000-0000-0000-0000-000000000000}"/>
  <bookViews>
    <workbookView xWindow="-110" yWindow="-110" windowWidth="19420" windowHeight="10300" firstSheet="2" activeTab="5" xr2:uid="{00000000-000D-0000-FFFF-FFFF00000000}"/>
  </bookViews>
  <sheets>
    <sheet name="All.C - Istruzioni" sheetId="53" r:id="rId1"/>
    <sheet name="Proponente Riepilogo" sheetId="45" r:id="rId2"/>
    <sheet name="P2 Grande Impresa" sheetId="49" r:id="rId3"/>
    <sheet name="P3 Media Impresa" sheetId="50" r:id="rId4"/>
    <sheet name="P4 Picc. Impresa" sheetId="51" r:id="rId5"/>
    <sheet name="OdR" sheetId="54" r:id="rId6"/>
    <sheet name="Tab 2 - budget per partner" sheetId="4" state="hidden" r:id="rId7"/>
    <sheet name="Ref split (%)" sheetId="2" state="hidden" r:id="rId8"/>
    <sheet name="Ref split (€)" sheetId="5" state="hidden" r:id="rId9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54" l="1"/>
  <c r="AG39" i="54"/>
  <c r="AC39" i="54"/>
  <c r="V39" i="54"/>
  <c r="O39" i="54"/>
  <c r="I39" i="54"/>
  <c r="K25" i="54"/>
  <c r="P25" i="54" s="1"/>
  <c r="K24" i="54"/>
  <c r="K23" i="54"/>
  <c r="P23" i="54" s="1"/>
  <c r="K22" i="54"/>
  <c r="I13" i="54"/>
  <c r="J13" i="54" s="1"/>
  <c r="I12" i="54"/>
  <c r="J12" i="54" s="1"/>
  <c r="K12" i="54" s="1"/>
  <c r="P12" i="54" s="1"/>
  <c r="J11" i="54"/>
  <c r="K11" i="54" s="1"/>
  <c r="I11" i="54"/>
  <c r="I10" i="54"/>
  <c r="I9" i="54"/>
  <c r="J9" i="54" s="1"/>
  <c r="K9" i="54" s="1"/>
  <c r="P9" i="54" s="1"/>
  <c r="I8" i="54"/>
  <c r="J8" i="54" s="1"/>
  <c r="K8" i="54" s="1"/>
  <c r="I7" i="54"/>
  <c r="I6" i="54"/>
  <c r="J6" i="54" s="1"/>
  <c r="K6" i="54" s="1"/>
  <c r="P6" i="54" s="1"/>
  <c r="J5" i="54"/>
  <c r="K5" i="54" s="1"/>
  <c r="I5" i="54"/>
  <c r="I4" i="54"/>
  <c r="I3" i="54"/>
  <c r="J3" i="54" s="1"/>
  <c r="K3" i="54" s="1"/>
  <c r="P3" i="54" s="1"/>
  <c r="J2" i="54"/>
  <c r="K2" i="54" s="1"/>
  <c r="I2" i="54"/>
  <c r="Q23" i="54" l="1"/>
  <c r="S23" i="54"/>
  <c r="R23" i="54"/>
  <c r="Q25" i="54"/>
  <c r="R25" i="54"/>
  <c r="S25" i="54"/>
  <c r="Q3" i="54"/>
  <c r="S3" i="54"/>
  <c r="R3" i="54"/>
  <c r="K4" i="54"/>
  <c r="P4" i="54" s="1"/>
  <c r="Q6" i="54"/>
  <c r="S6" i="54"/>
  <c r="R6" i="54"/>
  <c r="Q9" i="54"/>
  <c r="S9" i="54"/>
  <c r="R9" i="54"/>
  <c r="R12" i="54"/>
  <c r="Q12" i="54"/>
  <c r="S12" i="54"/>
  <c r="P8" i="54"/>
  <c r="P5" i="54"/>
  <c r="P2" i="54"/>
  <c r="P11" i="54"/>
  <c r="J4" i="54"/>
  <c r="J10" i="54"/>
  <c r="K10" i="54" s="1"/>
  <c r="K13" i="54"/>
  <c r="P13" i="54" s="1"/>
  <c r="P22" i="54"/>
  <c r="P24" i="54"/>
  <c r="J7" i="54"/>
  <c r="K7" i="54" s="1"/>
  <c r="K26" i="54"/>
  <c r="P10" i="54" l="1"/>
  <c r="U39" i="54"/>
  <c r="P7" i="54"/>
  <c r="K17" i="54"/>
  <c r="K30" i="54" s="1"/>
  <c r="N39" i="54" s="1"/>
  <c r="K14" i="54"/>
  <c r="S13" i="54"/>
  <c r="R13" i="54"/>
  <c r="Q13" i="54"/>
  <c r="K35" i="54"/>
  <c r="S22" i="54"/>
  <c r="R22" i="54"/>
  <c r="Q22" i="54"/>
  <c r="P26" i="54"/>
  <c r="Q8" i="54"/>
  <c r="R8" i="54"/>
  <c r="S8" i="54"/>
  <c r="K19" i="54"/>
  <c r="K32" i="54" s="1"/>
  <c r="AB39" i="54" s="1"/>
  <c r="P17" i="54"/>
  <c r="P30" i="54" s="1"/>
  <c r="R5" i="54"/>
  <c r="S5" i="54"/>
  <c r="Q5" i="54"/>
  <c r="S24" i="54"/>
  <c r="R24" i="54"/>
  <c r="Q24" i="54"/>
  <c r="S4" i="54"/>
  <c r="R4" i="54"/>
  <c r="Q4" i="54"/>
  <c r="P14" i="54"/>
  <c r="S2" i="54"/>
  <c r="R2" i="54"/>
  <c r="P16" i="54"/>
  <c r="P29" i="54" s="1"/>
  <c r="Q2" i="54"/>
  <c r="P19" i="54"/>
  <c r="P32" i="54" s="1"/>
  <c r="R11" i="54"/>
  <c r="S11" i="54"/>
  <c r="Q11" i="54"/>
  <c r="K16" i="54"/>
  <c r="K29" i="54" s="1"/>
  <c r="P34" i="54" l="1"/>
  <c r="T16" i="54"/>
  <c r="Q17" i="54"/>
  <c r="Q30" i="54" s="1"/>
  <c r="S39" i="54" s="1"/>
  <c r="Q19" i="54"/>
  <c r="Q32" i="54" s="1"/>
  <c r="S16" i="54"/>
  <c r="X39" i="54"/>
  <c r="Q16" i="54"/>
  <c r="Q29" i="54" s="1"/>
  <c r="R17" i="54"/>
  <c r="R30" i="54" s="1"/>
  <c r="P39" i="54" s="1"/>
  <c r="R26" i="54"/>
  <c r="R16" i="54"/>
  <c r="R29" i="54" s="1"/>
  <c r="R14" i="54"/>
  <c r="S17" i="54"/>
  <c r="S30" i="54" s="1"/>
  <c r="Q39" i="54" s="1"/>
  <c r="R19" i="54"/>
  <c r="R32" i="54" s="1"/>
  <c r="AD39" i="54" s="1"/>
  <c r="S29" i="54"/>
  <c r="S26" i="54"/>
  <c r="T17" i="54"/>
  <c r="T30" i="54" s="1"/>
  <c r="R39" i="54" s="1"/>
  <c r="S7" i="54"/>
  <c r="R7" i="54"/>
  <c r="Q7" i="54"/>
  <c r="K34" i="54"/>
  <c r="H39" i="54"/>
  <c r="T19" i="54"/>
  <c r="T32" i="54" s="1"/>
  <c r="AF39" i="54" s="1"/>
  <c r="T29" i="54"/>
  <c r="Y39" i="54"/>
  <c r="Z39" i="54"/>
  <c r="Q26" i="54"/>
  <c r="S19" i="54"/>
  <c r="S32" i="54" s="1"/>
  <c r="AE39" i="54" s="1"/>
  <c r="S10" i="54"/>
  <c r="S14" i="54" s="1"/>
  <c r="R10" i="54"/>
  <c r="W39" i="54" s="1"/>
  <c r="Q10" i="54"/>
  <c r="Q14" i="54" l="1"/>
  <c r="M39" i="54"/>
  <c r="AM39" i="54" s="1"/>
  <c r="Q34" i="54"/>
  <c r="J39" i="54"/>
  <c r="AJ39" i="54" s="1"/>
  <c r="R34" i="54"/>
  <c r="T14" i="54"/>
  <c r="AI39" i="54"/>
  <c r="AH39" i="54"/>
  <c r="L39" i="54"/>
  <c r="AL39" i="54" s="1"/>
  <c r="T34" i="54"/>
  <c r="K39" i="54"/>
  <c r="AK39" i="54" s="1"/>
  <c r="S34" i="54"/>
  <c r="K15" i="50" l="1"/>
  <c r="J43" i="51"/>
  <c r="J39" i="50"/>
  <c r="J40" i="49"/>
  <c r="AK12" i="45"/>
  <c r="AM12" i="45"/>
  <c r="AL12" i="45"/>
  <c r="AJ12" i="45"/>
  <c r="AI12" i="45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5" i="50"/>
  <c r="AC35" i="50"/>
  <c r="V35" i="50"/>
  <c r="O35" i="50"/>
  <c r="I35" i="50"/>
  <c r="K21" i="50"/>
  <c r="P21" i="50" s="1"/>
  <c r="T21" i="50" s="1"/>
  <c r="K20" i="50"/>
  <c r="K19" i="50"/>
  <c r="P19" i="50" s="1"/>
  <c r="K18" i="50"/>
  <c r="I10" i="50"/>
  <c r="J10" i="50" s="1"/>
  <c r="K10" i="50" s="1"/>
  <c r="P10" i="50" s="1"/>
  <c r="R10" i="50" s="1"/>
  <c r="I9" i="50"/>
  <c r="J9" i="50" s="1"/>
  <c r="K9" i="50" s="1"/>
  <c r="P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6" i="49"/>
  <c r="AC36" i="49"/>
  <c r="V36" i="49"/>
  <c r="O36" i="49"/>
  <c r="I36" i="49"/>
  <c r="K22" i="49"/>
  <c r="K21" i="49"/>
  <c r="P21" i="49" s="1"/>
  <c r="S21" i="49" s="1"/>
  <c r="K20" i="49"/>
  <c r="K19" i="49"/>
  <c r="P19" i="49" s="1"/>
  <c r="S19" i="49" s="1"/>
  <c r="I10" i="49"/>
  <c r="I9" i="49"/>
  <c r="I8" i="49"/>
  <c r="I7" i="49"/>
  <c r="I6" i="49"/>
  <c r="I5" i="49"/>
  <c r="I4" i="49"/>
  <c r="I3" i="49"/>
  <c r="I2" i="49"/>
  <c r="AE9" i="45"/>
  <c r="AF9" i="45"/>
  <c r="K14" i="51" l="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U39" i="5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S19" i="50"/>
  <c r="Q19" i="50"/>
  <c r="R19" i="50"/>
  <c r="Q7" i="50"/>
  <c r="S7" i="50"/>
  <c r="T7" i="50"/>
  <c r="K11" i="50"/>
  <c r="K13" i="50"/>
  <c r="K25" i="50" s="1"/>
  <c r="P2" i="50"/>
  <c r="Q6" i="50"/>
  <c r="T6" i="50"/>
  <c r="S6" i="50"/>
  <c r="R7" i="50"/>
  <c r="Q4" i="50"/>
  <c r="S4" i="50"/>
  <c r="T4" i="50"/>
  <c r="Q9" i="50"/>
  <c r="T9" i="50"/>
  <c r="S9" i="50"/>
  <c r="Q3" i="50"/>
  <c r="S3" i="50"/>
  <c r="T3" i="50"/>
  <c r="R4" i="50"/>
  <c r="K28" i="50"/>
  <c r="AB35" i="50" s="1"/>
  <c r="P8" i="50"/>
  <c r="R9" i="50"/>
  <c r="T19" i="50"/>
  <c r="S21" i="50"/>
  <c r="R21" i="50"/>
  <c r="Q21" i="50"/>
  <c r="K14" i="50"/>
  <c r="K26" i="50" s="1"/>
  <c r="N35" i="50" s="1"/>
  <c r="P5" i="50"/>
  <c r="Q10" i="50"/>
  <c r="T10" i="50"/>
  <c r="S10" i="50"/>
  <c r="K22" i="50"/>
  <c r="P18" i="50"/>
  <c r="P20" i="50"/>
  <c r="K23" i="49"/>
  <c r="T21" i="49"/>
  <c r="Q19" i="49"/>
  <c r="Q21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R19" i="49"/>
  <c r="P20" i="49"/>
  <c r="R21" i="49"/>
  <c r="P22" i="49"/>
  <c r="T19" i="49"/>
  <c r="U35" i="50" l="1"/>
  <c r="P7" i="49"/>
  <c r="P6" i="49"/>
  <c r="T6" i="49" s="1"/>
  <c r="P10" i="49"/>
  <c r="R10" i="49" s="1"/>
  <c r="P9" i="49"/>
  <c r="Q9" i="49" s="1"/>
  <c r="P4" i="49"/>
  <c r="S4" i="49" s="1"/>
  <c r="P3" i="49"/>
  <c r="R3" i="49" s="1"/>
  <c r="K31" i="50"/>
  <c r="K35" i="51"/>
  <c r="K34" i="51"/>
  <c r="H39" i="51"/>
  <c r="Q11" i="51"/>
  <c r="Q19" i="51" s="1"/>
  <c r="Q32" i="51" s="1"/>
  <c r="S11" i="51"/>
  <c r="S19" i="51" s="1"/>
  <c r="S32" i="51" s="1"/>
  <c r="AE39" i="51" s="1"/>
  <c r="T11" i="5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S8" i="51"/>
  <c r="T8" i="51"/>
  <c r="R8" i="5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0" i="50"/>
  <c r="H35" i="50"/>
  <c r="Q20" i="50"/>
  <c r="S20" i="50"/>
  <c r="T20" i="50"/>
  <c r="R20" i="50"/>
  <c r="Q18" i="50"/>
  <c r="S18" i="50"/>
  <c r="P22" i="50"/>
  <c r="T18" i="50"/>
  <c r="R18" i="50"/>
  <c r="Q5" i="50"/>
  <c r="Q14" i="50" s="1"/>
  <c r="Q26" i="50" s="1"/>
  <c r="S35" i="50" s="1"/>
  <c r="T5" i="50"/>
  <c r="T14" i="50" s="1"/>
  <c r="T26" i="50" s="1"/>
  <c r="R35" i="50" s="1"/>
  <c r="S5" i="50"/>
  <c r="S14" i="50" s="1"/>
  <c r="S26" i="50" s="1"/>
  <c r="Q35" i="50" s="1"/>
  <c r="P14" i="50"/>
  <c r="P26" i="50" s="1"/>
  <c r="R5" i="50"/>
  <c r="R14" i="50" s="1"/>
  <c r="R26" i="50" s="1"/>
  <c r="P35" i="50" s="1"/>
  <c r="Q8" i="50"/>
  <c r="Q15" i="50" s="1"/>
  <c r="Q28" i="50" s="1"/>
  <c r="T8" i="50"/>
  <c r="T15" i="50" s="1"/>
  <c r="T28" i="50" s="1"/>
  <c r="AF35" i="50" s="1"/>
  <c r="S8" i="50"/>
  <c r="S15" i="50" s="1"/>
  <c r="S28" i="50" s="1"/>
  <c r="AE35" i="50" s="1"/>
  <c r="P15" i="50"/>
  <c r="P28" i="50" s="1"/>
  <c r="R8" i="50"/>
  <c r="R15" i="50" s="1"/>
  <c r="R28" i="50" s="1"/>
  <c r="AD35" i="50" s="1"/>
  <c r="Q2" i="50"/>
  <c r="S2" i="50"/>
  <c r="P13" i="50"/>
  <c r="P25" i="50" s="1"/>
  <c r="T2" i="50"/>
  <c r="R2" i="50"/>
  <c r="P11" i="50"/>
  <c r="K16" i="49"/>
  <c r="K29" i="49" s="1"/>
  <c r="AB36" i="49" s="1"/>
  <c r="P8" i="49"/>
  <c r="S7" i="49"/>
  <c r="Q7" i="49"/>
  <c r="T7" i="49"/>
  <c r="R7" i="49"/>
  <c r="S6" i="49"/>
  <c r="K13" i="49"/>
  <c r="K26" i="49" s="1"/>
  <c r="H36" i="49" s="1"/>
  <c r="K11" i="49"/>
  <c r="K32" i="49" s="1"/>
  <c r="P2" i="49"/>
  <c r="K28" i="49"/>
  <c r="U36" i="49" s="1"/>
  <c r="R4" i="49"/>
  <c r="Q20" i="49"/>
  <c r="R20" i="49"/>
  <c r="T20" i="49"/>
  <c r="S20" i="49"/>
  <c r="Q22" i="49"/>
  <c r="R22" i="49"/>
  <c r="T22" i="49"/>
  <c r="S22" i="49"/>
  <c r="P23" i="49"/>
  <c r="P5" i="49"/>
  <c r="K14" i="49"/>
  <c r="K27" i="49" s="1"/>
  <c r="N36" i="49" s="1"/>
  <c r="AH10" i="45"/>
  <c r="AH11" i="45"/>
  <c r="AH9" i="45"/>
  <c r="AG10" i="45"/>
  <c r="AG11" i="45"/>
  <c r="AG9" i="45"/>
  <c r="AF10" i="45"/>
  <c r="AF11" i="45"/>
  <c r="AE10" i="45"/>
  <c r="AE11" i="45"/>
  <c r="AD10" i="45"/>
  <c r="AD11" i="45"/>
  <c r="AD9" i="45"/>
  <c r="T9" i="49" l="1"/>
  <c r="T19" i="51"/>
  <c r="T32" i="51" s="1"/>
  <c r="AF39" i="51" s="1"/>
  <c r="S10" i="49"/>
  <c r="T4" i="49"/>
  <c r="Q4" i="49"/>
  <c r="T10" i="49"/>
  <c r="S3" i="49"/>
  <c r="Q10" i="49"/>
  <c r="R9" i="49"/>
  <c r="Q6" i="49"/>
  <c r="T3" i="49"/>
  <c r="S9" i="49"/>
  <c r="R6" i="49"/>
  <c r="Q3" i="49"/>
  <c r="S31" i="51"/>
  <c r="X39" i="51" s="1"/>
  <c r="T26" i="51"/>
  <c r="Q16" i="51"/>
  <c r="Q29" i="51" s="1"/>
  <c r="Q14" i="51"/>
  <c r="T16" i="51"/>
  <c r="T29" i="51" s="1"/>
  <c r="T14" i="51"/>
  <c r="R26" i="51"/>
  <c r="P34" i="51"/>
  <c r="W39" i="51"/>
  <c r="Z39" i="5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0" i="50"/>
  <c r="S11" i="50"/>
  <c r="S13" i="50"/>
  <c r="S25" i="50" s="1"/>
  <c r="W35" i="50"/>
  <c r="Q13" i="50"/>
  <c r="Q25" i="50" s="1"/>
  <c r="Q11" i="50"/>
  <c r="T13" i="50"/>
  <c r="T25" i="50" s="1"/>
  <c r="T11" i="50"/>
  <c r="R22" i="50"/>
  <c r="S22" i="50"/>
  <c r="Y35" i="50"/>
  <c r="AI35" i="50"/>
  <c r="AH35" i="50"/>
  <c r="T22" i="50"/>
  <c r="Z35" i="50"/>
  <c r="R11" i="50"/>
  <c r="R13" i="50"/>
  <c r="R25" i="50" s="1"/>
  <c r="Q22" i="50"/>
  <c r="X35" i="50"/>
  <c r="AI36" i="49"/>
  <c r="AH36" i="49"/>
  <c r="S5" i="49"/>
  <c r="S14" i="49" s="1"/>
  <c r="S27" i="49" s="1"/>
  <c r="Q36" i="49" s="1"/>
  <c r="Q5" i="49"/>
  <c r="P14" i="49"/>
  <c r="P27" i="49" s="1"/>
  <c r="R5" i="49"/>
  <c r="T5" i="49"/>
  <c r="T14" i="49" s="1"/>
  <c r="T27" i="49" s="1"/>
  <c r="R36" i="49" s="1"/>
  <c r="Q28" i="49"/>
  <c r="Z36" i="49" s="1"/>
  <c r="T28" i="49"/>
  <c r="Y36" i="49" s="1"/>
  <c r="P28" i="49"/>
  <c r="S8" i="49"/>
  <c r="Q8" i="49"/>
  <c r="P16" i="49"/>
  <c r="P29" i="49" s="1"/>
  <c r="R8" i="49"/>
  <c r="T8" i="49"/>
  <c r="S23" i="49"/>
  <c r="K31" i="49"/>
  <c r="Q23" i="49"/>
  <c r="T23" i="49"/>
  <c r="R23" i="49"/>
  <c r="S2" i="49"/>
  <c r="Q2" i="49"/>
  <c r="P11" i="49"/>
  <c r="R2" i="49"/>
  <c r="P13" i="49"/>
  <c r="P26" i="49" s="1"/>
  <c r="T2" i="49"/>
  <c r="X12" i="45"/>
  <c r="Q12" i="45"/>
  <c r="J12" i="45"/>
  <c r="D12" i="45"/>
  <c r="T16" i="49" l="1"/>
  <c r="T29" i="49" s="1"/>
  <c r="AF36" i="49" s="1"/>
  <c r="Q16" i="49"/>
  <c r="Q29" i="49" s="1"/>
  <c r="R14" i="49"/>
  <c r="R27" i="49" s="1"/>
  <c r="P36" i="49" s="1"/>
  <c r="S28" i="49"/>
  <c r="X36" i="49" s="1"/>
  <c r="Q14" i="49"/>
  <c r="Q27" i="49" s="1"/>
  <c r="S36" i="49" s="1"/>
  <c r="S16" i="49"/>
  <c r="S29" i="49" s="1"/>
  <c r="AE36" i="49" s="1"/>
  <c r="R16" i="49"/>
  <c r="R29" i="49" s="1"/>
  <c r="AD36" i="49" s="1"/>
  <c r="R28" i="49"/>
  <c r="W36" i="49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0" i="50"/>
  <c r="J35" i="50"/>
  <c r="AJ35" i="50" s="1"/>
  <c r="S30" i="50"/>
  <c r="K35" i="50"/>
  <c r="AK35" i="50" s="1"/>
  <c r="M35" i="50"/>
  <c r="AM35" i="50" s="1"/>
  <c r="Q30" i="50"/>
  <c r="L35" i="50"/>
  <c r="AL35" i="50" s="1"/>
  <c r="T30" i="50"/>
  <c r="R11" i="49"/>
  <c r="R13" i="49"/>
  <c r="R26" i="49" s="1"/>
  <c r="T13" i="49"/>
  <c r="T26" i="49" s="1"/>
  <c r="T11" i="49"/>
  <c r="Q11" i="49"/>
  <c r="Q13" i="49"/>
  <c r="Q26" i="49" s="1"/>
  <c r="P31" i="49"/>
  <c r="S13" i="49"/>
  <c r="S26" i="49" s="1"/>
  <c r="S11" i="49"/>
  <c r="AE12" i="45"/>
  <c r="C15" i="45" s="1"/>
  <c r="AH12" i="45"/>
  <c r="AG12" i="45"/>
  <c r="AF12" i="45"/>
  <c r="AD12" i="45"/>
  <c r="B15" i="45" s="1"/>
  <c r="Q31" i="49" l="1"/>
  <c r="M36" i="49"/>
  <c r="AM36" i="49" s="1"/>
  <c r="R31" i="49"/>
  <c r="J36" i="49"/>
  <c r="AJ36" i="49" s="1"/>
  <c r="S31" i="49"/>
  <c r="K36" i="49"/>
  <c r="AK36" i="49" s="1"/>
  <c r="T31" i="49"/>
  <c r="L36" i="49"/>
  <c r="AL36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<sst xmlns="http://schemas.openxmlformats.org/spreadsheetml/2006/main" count="824" uniqueCount="192">
  <si>
    <t>PhD</t>
  </si>
  <si>
    <t>Instrumentation</t>
  </si>
  <si>
    <t>Totals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</si>
  <si>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</si>
  <si>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</si>
  <si>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</si>
  <si>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</si>
  <si>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</si>
  <si>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</si>
  <si>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</si>
  <si>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</si>
  <si>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</si>
  <si>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</si>
  <si>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</si>
  <si>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</si>
  <si>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</si>
  <si>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</si>
  <si>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</si>
  <si>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Cascade calls</t>
  </si>
  <si>
    <t>SPOKE 1 (TV)</t>
  </si>
  <si>
    <t>SPOKE 2 (CNR)</t>
  </si>
  <si>
    <t>Permanent staff</t>
  </si>
  <si>
    <t>SPOKE 3 (MI)</t>
  </si>
  <si>
    <t>SPOKE 4 (TO)</t>
  </si>
  <si>
    <t>SPOKE 5 (BO)</t>
  </si>
  <si>
    <t>SPOKE 6 (CT)</t>
  </si>
  <si>
    <t>SPOKE 7 (BA)</t>
  </si>
  <si>
    <t>SPOKE 8 (NA)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</si>
  <si>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</si>
  <si>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</si>
  <si>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</si>
  <si>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</si>
  <si>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</si>
  <si>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</si>
  <si>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</si>
  <si>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</si>
  <si>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</si>
  <si>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</si>
  <si>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</si>
  <si>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</si>
  <si>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</si>
  <si>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</si>
  <si>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</si>
  <si>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</si>
  <si>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</si>
  <si>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</si>
  <si>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</si>
  <si>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</si>
  <si>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</si>
  <si>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</si>
  <si>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</si>
  <si>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</si>
  <si>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</si>
  <si>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</si>
  <si>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</si>
  <si>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</si>
  <si>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</si>
  <si>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</si>
  <si>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</si>
  <si>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</si>
  <si>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Further projects &amp; contingency</t>
  </si>
  <si>
    <t>TOTAL</t>
  </si>
  <si>
    <t>Check</t>
  </si>
  <si>
    <t>Total</t>
  </si>
  <si>
    <t>Sum</t>
  </si>
  <si>
    <t>% of effort to spokes</t>
  </si>
  <si>
    <t>% instrumentation</t>
  </si>
  <si>
    <t># of RTDAs or researchers</t>
  </si>
  <si>
    <t>Available</t>
  </si>
  <si>
    <t># of PhDs</t>
  </si>
  <si>
    <t>PhD Scolarships</t>
  </si>
  <si>
    <t>Indirect costs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</si>
  <si>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</si>
  <si>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</si>
  <si>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</si>
  <si>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</si>
  <si>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</si>
  <si>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</si>
  <si>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</si>
  <si>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</si>
  <si>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Permanent Staff</t>
  </si>
  <si>
    <t>…</t>
  </si>
  <si>
    <t>Costi indiretti (15%)</t>
  </si>
  <si>
    <t>Denominazione sociale</t>
  </si>
  <si>
    <t>CF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</si>
  <si>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</si>
  <si>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</si>
  <si>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</si>
  <si>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</si>
  <si>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</si>
  <si>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</si>
  <si>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Di cui Campo di intervento 022</t>
  </si>
  <si>
    <t>Di cui Campo di intervento 023</t>
  </si>
  <si>
    <t>Di cui Campo di intervento 006</t>
  </si>
  <si>
    <t>Di cui Mezzogiorno</t>
  </si>
  <si>
    <t>Maggiorazione per collaborazione e/o diffusione</t>
  </si>
  <si>
    <t>Costo Totale</t>
  </si>
  <si>
    <t>Soggetti NON destinatari di aiuti di stato</t>
  </si>
  <si>
    <t>Costi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</si>
  <si>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</si>
  <si>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</si>
  <si>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</si>
  <si>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personale da assumere di genere femminile</t>
  </si>
  <si>
    <t>Inserire qui Partner 1</t>
  </si>
  <si>
    <t>Inserire qui Partner 2</t>
  </si>
  <si>
    <t>Tipologia di soggetto (selezionare dal menu a tendina)</t>
  </si>
  <si>
    <t>Importo tot.</t>
  </si>
  <si>
    <t>Agevolazione tot.</t>
  </si>
  <si>
    <t>% Agevolazione</t>
  </si>
  <si>
    <t>Agevolazione Totale</t>
  </si>
  <si>
    <r>
      <t>Costo Personale (</t>
    </r>
    <r>
      <rPr>
        <b/>
        <sz val="11"/>
        <color theme="0"/>
        <rFont val="Calibri"/>
        <family val="2"/>
      </rPr>
      <t>€)</t>
    </r>
  </si>
  <si>
    <t>Costo Totale del Personale (€)</t>
  </si>
  <si>
    <t xml:space="preserve">Costi per materiali, attrezzature e licenze </t>
  </si>
  <si>
    <t>Costi per servizi di Consulenza Specialistica</t>
  </si>
  <si>
    <t>Costo del Progetto</t>
  </si>
  <si>
    <t>ALLEGATO B - PIANO ECONOMICO-FINANZIARIO DELLA PROPOSTA PROGETTUALE</t>
  </si>
  <si>
    <t>NOME ESTESO PROGETTO</t>
  </si>
  <si>
    <t>ACRONIMO PROGETTO</t>
  </si>
  <si>
    <t>Riportare il nome esteso del progetto come indicato nel format di progetto</t>
  </si>
  <si>
    <t xml:space="preserve">Riportare l'acronimo  del progetto come indicato nel format di progetto </t>
  </si>
  <si>
    <t>Riportare numero e tematica dello Spoke di riferimento</t>
  </si>
  <si>
    <t>SPOKE n. XX - Ente Spoke</t>
  </si>
  <si>
    <t>Altre tipologie di costo</t>
  </si>
  <si>
    <t>Tot.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</si>
  <si>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</si>
  <si>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</si>
  <si>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</si>
  <si>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</si>
  <si>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</si>
  <si>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</si>
  <si>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Fascia di costo (Alta/Media/Bassa)</t>
  </si>
  <si>
    <t>Alta</t>
  </si>
  <si>
    <t>Media</t>
  </si>
  <si>
    <t>Bassa</t>
  </si>
  <si>
    <t>% agovolazioni localizzate nelle Regioni del Mezzogiorno</t>
  </si>
  <si>
    <t xml:space="preserve">% agevolazioni localizzate nelle Regioni del Mezzogiorno </t>
  </si>
  <si>
    <t>Categoria</t>
  </si>
  <si>
    <t>% intensità agevolazione</t>
  </si>
  <si>
    <t>eventuale maggiorazione % intensità agevolazione</t>
  </si>
  <si>
    <t>Agevolazione</t>
  </si>
  <si>
    <t>Agevolazione nelle Regioni del Mezzogiorno</t>
  </si>
  <si>
    <t>% Agevolazione inclusa eventuale maggiorazione</t>
  </si>
  <si>
    <t>Totale</t>
  </si>
  <si>
    <t># Mesi persona</t>
  </si>
  <si>
    <t>Ore/anno</t>
  </si>
  <si>
    <t>Costo standard (€/ora)</t>
  </si>
  <si>
    <t>agevolazioni linea 022</t>
  </si>
  <si>
    <t>agevolazioni linea 023</t>
  </si>
  <si>
    <t>agevolazioni linea 006</t>
  </si>
  <si>
    <t>TOTALE COMPLESSIVO (PERSONALE E ALTRI COSTI)</t>
  </si>
  <si>
    <t>Check totale</t>
  </si>
  <si>
    <t>TOTALE COMPLESSIVO AGEVOLAZIONE (PERSONALE E ALTRI COSTI)</t>
  </si>
  <si>
    <t>Agevolazioni linea 006</t>
  </si>
  <si>
    <t>Agevolazioni linea 023</t>
  </si>
  <si>
    <t>Agevolazioni linea 022</t>
  </si>
  <si>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</si>
  <si>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</si>
  <si>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</si>
  <si>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</si>
  <si>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t>Definizioni:</t>
  </si>
  <si>
    <t>Documenti utili alla compilazione:</t>
  </si>
  <si>
    <t>Linee guida per la Rendicontazione</t>
  </si>
  <si>
    <t>Bando Avviso MUR n.341 del 15 marzo 2022</t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</si>
  <si>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</si>
  <si>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t>Inserire link al bando emanato dallo Spoke</t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</si>
  <si>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</si>
  <si>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</si>
  <si>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</si>
  <si>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</si>
  <si>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t>Foglio Proponente Riepilogo:</t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</si>
  <si>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</si>
  <si>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</si>
  <si>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</si>
  <si>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Maggiorazione per collaborazione e/o diffusione 
(sì/no)</t>
  </si>
  <si>
    <t>Maggiorazione per collaborazione e/o diffusione 
(si/no)</t>
  </si>
  <si>
    <t>Tipologia di reclutamento (scegliere da menù a tendina)</t>
  </si>
  <si>
    <t>% genere femminile sui nuovi reclutamenti</t>
  </si>
  <si>
    <t>Totale dei Nuovi reclutanmenti (unità)</t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</si>
  <si>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</si>
  <si>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</si>
  <si>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</si>
  <si>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</si>
  <si>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t xml:space="preserve">6) Controllare che il riepilogo della tabella automatica sia corretto. </t>
  </si>
  <si>
    <t>Nuove assunzioni altro (unità)</t>
  </si>
  <si>
    <t>Nuove assunzioni RTDa  240/2010 
(unità)</t>
  </si>
  <si>
    <t>Nuove assunzioni di genere femminile (unità)</t>
  </si>
  <si>
    <t>% genere femminile sui nuovi reclutamenti (=AM/Somma AK+AL)</t>
  </si>
  <si>
    <t>5) Compilare la tabella delle righe 42-43 con il dettaglio sui nuovi reclutamenti; solo per le Università sarà disponibile la voce RTDa legge 240/2010</t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</si>
  <si>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 xml:space="preserve">pnrr@polimi.it </t>
    </r>
  </si>
  <si>
    <r>
      <t xml:space="preserve">Campi di intervento 022, 023: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</si>
  <si>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rFont val="Calibri"/>
        <family val="2"/>
        <scheme val="minor"/>
      </rPr>
      <t>Art. 7 del Bando</t>
    </r>
  </si>
  <si>
    <t>Altre tipologie di costo (inclusi assegni di ricerca e borse di dottorato)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</si>
</sst>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7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11"/>
      <color theme="1"/>
      <name val="Calibri"/>
      <scheme val="min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10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/>
    <xf numFmtId="0" fontId="18" fillId="0" borderId="0" xfId="0" applyFont="1" applyAlignment="1">
      <alignment horizontal="center" wrapText="1"/>
    </xf>
    <xf numFmtId="167" fontId="3" fillId="0" borderId="0" xfId="0" applyNumberFormat="1" applyFont="1"/>
    <xf numFmtId="167" fontId="3" fillId="0" borderId="0" xfId="0" applyNumberFormat="1" applyFont="1" applyAlignment="1">
      <alignment horizontal="center"/>
    </xf>
    <xf numFmtId="9" fontId="3" fillId="0" borderId="0" xfId="2" applyFont="1" applyFill="1" applyAlignment="1">
      <alignment horizontal="center"/>
    </xf>
    <xf numFmtId="0" fontId="20" fillId="0" borderId="0" xfId="0" applyFont="1" applyAlignment="1">
      <alignment horizontal="center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3" fillId="0" borderId="0" xfId="0" applyFont="1" applyAlignment="1">
      <alignment horizontal="center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167" fontId="30" fillId="0" borderId="14" xfId="2" applyNumberFormat="1" applyFont="1" applyBorder="1" applyAlignment="1">
      <alignment horizontal="center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3" fillId="0" borderId="0" xfId="2" applyNumberFormat="1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34" fillId="3" borderId="0" xfId="0" applyFont="1" applyFill="1" applyAlignment="1">
      <alignment horizontal="left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167" fontId="3" fillId="0" borderId="0" xfId="2" applyNumberFormat="1" applyFont="1" applyFill="1" applyBorder="1" applyAlignment="1">
      <alignment horizontal="center"/>
    </xf>
    <xf numFmtId="9" fontId="23" fillId="19" borderId="4" xfId="2" applyFont="1" applyFill="1" applyBorder="1" applyAlignment="1">
      <alignment horizontal="center" vertical="center" wrapText="1"/>
    </xf>
    <xf numFmtId="0" fontId="36" fillId="20" borderId="4" xfId="0" applyFont="1" applyFill="1" applyBorder="1" applyAlignment="1">
      <alignment horizontal="center" wrapText="1"/>
    </xf>
    <xf numFmtId="9" fontId="3" fillId="0" borderId="0" xfId="2" applyFon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0" fontId="23" fillId="22" borderId="4" xfId="5" applyFont="1" applyFill="1" applyBorder="1" applyAlignment="1">
      <alignment vertical="center" wrapText="1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  <xf numFmtId="9" fontId="1" fillId="0" borderId="0" xfId="2" applyFont="1" applyFill="1" applyAlignment="1">
      <alignment horizontal="center"/>
    </xf>
    <xf numFmtId="0" fontId="1" fillId="0" borderId="24" xfId="0" applyFont="1" applyBorder="1"/>
    <xf numFmtId="0" fontId="1" fillId="0" borderId="0" xfId="0" applyFont="1" applyAlignment="1">
      <alignment horizontal="center"/>
    </xf>
    <xf numFmtId="167" fontId="1" fillId="0" borderId="0" xfId="0" applyNumberFormat="1" applyFont="1"/>
    <xf numFmtId="167" fontId="1" fillId="0" borderId="0" xfId="0" applyNumberFormat="1" applyFont="1" applyAlignment="1">
      <alignment horizontal="center"/>
    </xf>
    <xf numFmtId="167" fontId="1" fillId="0" borderId="0" xfId="2" applyNumberFormat="1" applyFont="1" applyFill="1" applyAlignment="1">
      <alignment horizontal="center"/>
    </xf>
    <xf numFmtId="0" fontId="1" fillId="0" borderId="25" xfId="0" applyFont="1" applyBorder="1"/>
    <xf numFmtId="9" fontId="1" fillId="0" borderId="0" xfId="2" applyFont="1" applyFill="1" applyBorder="1" applyAlignment="1">
      <alignment horizontal="center"/>
    </xf>
    <xf numFmtId="0" fontId="1" fillId="0" borderId="26" xfId="0" applyFont="1" applyBorder="1"/>
    <xf numFmtId="167" fontId="1" fillId="0" borderId="0" xfId="2" applyNumberFormat="1" applyFont="1" applyFill="1" applyBorder="1" applyAlignment="1">
      <alignment horizontal="center"/>
    </xf>
    <xf numFmtId="0" fontId="1" fillId="0" borderId="0" xfId="0" applyFont="1"/>
    <xf numFmtId="9" fontId="1" fillId="0" borderId="14" xfId="2" applyFont="1" applyBorder="1" applyAlignment="1">
      <alignment horizontal="right"/>
    </xf>
    <xf numFmtId="9" fontId="1" fillId="0" borderId="14" xfId="2" applyFont="1" applyBorder="1" applyAlignment="1">
      <alignment horizontal="center"/>
    </xf>
    <xf numFmtId="167" fontId="1" fillId="0" borderId="14" xfId="2" applyNumberFormat="1" applyFont="1" applyBorder="1" applyAlignment="1">
      <alignment horizontal="center"/>
    </xf>
    <xf numFmtId="9" fontId="1" fillId="0" borderId="0" xfId="2" applyFont="1" applyBorder="1" applyAlignment="1">
      <alignment horizontal="center"/>
    </xf>
    <xf numFmtId="9" fontId="1" fillId="0" borderId="17" xfId="2" applyFont="1" applyBorder="1" applyAlignment="1">
      <alignment horizontal="center"/>
    </xf>
    <xf numFmtId="9" fontId="1" fillId="0" borderId="16" xfId="2" applyFont="1" applyBorder="1" applyAlignment="1">
      <alignment horizontal="center"/>
    </xf>
    <xf numFmtId="167" fontId="1" fillId="0" borderId="16" xfId="0" applyNumberFormat="1" applyFont="1" applyBorder="1"/>
    <xf numFmtId="0" fontId="36" fillId="0" borderId="0" xfId="0" applyFont="1" applyAlignment="1">
      <alignment horizontal="center" wrapText="1"/>
    </xf>
    <xf numFmtId="9" fontId="0" fillId="0" borderId="0" xfId="2" applyFont="1" applyBorder="1" applyAlignment="1">
      <alignment horizontal="center"/>
    </xf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9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4944648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0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0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6CC9A0-8532-417D-BC14-18D86B777D3F}" name="Table14" displayName="Table14" ref="A1:T13" totalsRowShown="0" headerRowDxfId="21" dataDxfId="20">
  <tableColumns count="20">
    <tableColumn id="22" xr3:uid="{3467BA57-6428-4923-8B8B-5BA07B56E4FA}" name="Categoria" dataDxfId="19"/>
    <tableColumn id="21" xr3:uid="{FFDD62B0-1E11-4A8D-AF42-30DEE788C9E1}" name="% intensità agevolazione" dataDxfId="18"/>
    <tableColumn id="20" xr3:uid="{2552B52F-88C6-4BC5-8852-8564527C08E8}" name="eventuale maggiorazione % intensità agevolazione" dataDxfId="17"/>
    <tableColumn id="1" xr3:uid="{496C43DC-13CD-436B-A437-5C760932C4FC}" name="Tipologia di reclutamento (scegliere da menù a tendina)" dataDxfId="16"/>
    <tableColumn id="3" xr3:uid="{091F1095-D561-4067-95D4-10DB609A0AAB}" name="Fascia di costo (Alta/Media/Bassa)" dataDxfId="15"/>
    <tableColumn id="5" xr3:uid="{FDC97D62-E52D-4FD3-BF6C-59768727A227}" name="# Mesi persona" dataDxfId="14"/>
    <tableColumn id="19" xr3:uid="{B7D80BE4-3EE1-4F29-98BB-F5377D46FCB7}" name="Ore/anno" dataDxfId="13"/>
    <tableColumn id="6" xr3:uid="{A8C7E910-10DB-4ECE-BFD8-E88FEF78266E}" name="Costo standard (€/ora)" dataDxfId="12"/>
    <tableColumn id="7" xr3:uid="{FE9AA759-125E-44BA-B32E-164CA6C57576}" name="Costo Personale (€)" dataDxfId="11">
      <calculatedColumnFormula>Table14[[#This Row],[Costo standard (€/ora)]]*Table14[[#This Row],['# Mesi persona]]*Table14[[#This Row],[Ore/anno]]/12</calculatedColumnFormula>
    </tableColumn>
    <tableColumn id="8" xr3:uid="{38351495-8366-445E-A7C0-F2D0935B334A}" name="Costi indiretti (15%)" dataDxfId="10">
      <calculatedColumnFormula>Table14[[#This Row],[Costo Personale (€)]]*0.15</calculatedColumnFormula>
    </tableColumn>
    <tableColumn id="16" xr3:uid="{115DEB2D-5BC9-474F-9C04-59F8553B0AD2}" name="Costo Totale del Personale (€)" dataDxfId="9">
      <calculatedColumnFormula>Table14[[#This Row],[Costo Personale (€)]]+Table14[[#This Row],[Costi indiretti (15%)]]</calculatedColumnFormula>
    </tableColumn>
    <tableColumn id="9" xr3:uid="{BB05686D-FB30-47C6-B3BC-DDCE2C0612BF}" name="% agovolazioni localizzate nelle Regioni del Mezzogiorno" dataDxfId="8"/>
    <tableColumn id="11" xr3:uid="{D63E954C-B66E-4699-8BAD-EDDF04C3F36E}" name="% agevolazioni in investimenti di cui linea di intervento 022_x000a_(minimo 25%)" dataDxfId="7"/>
    <tableColumn id="12" xr3:uid="{4753E096-FA35-41DB-9C9D-12B7BB74F144}" name="% agevolazioni in investimenti di cui linea di intervento 023_x000a_(minimo 25%)" dataDxfId="6"/>
    <tableColumn id="13" xr3:uid="{E73BB56C-B431-436B-B5A7-0079E24B9197}" name="% agevolazioni in investimenti di cui linea di intervento 006_x000a_(50%)" dataDxfId="5"/>
    <tableColumn id="4" xr3:uid="{257EC53A-24E8-4149-B9A7-7DD3B75B1BEF}" name="Agevolazione" dataDxfId="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C7EE7177-044A-45F6-952C-B1B9F893C881}" name="Agevolazione nelle Regioni del Mezzogiorno" dataDxfId="3">
      <calculatedColumnFormula>Table14[[#This Row],[Agevolazione]]*Table14[[#This Row],[% agovolazioni localizzate nelle Regioni del Mezzogiorno]]</calculatedColumnFormula>
    </tableColumn>
    <tableColumn id="24" xr3:uid="{E4F305C5-59AF-4B82-BE16-F05A738AD60B}" name="Agevolazioni linea 022" dataDxfId="2">
      <calculatedColumnFormula>Table14[[#This Row],[Agevolazione]]*Table14[[#This Row],[% agevolazioni in investimenti di cui linea di intervento 022
(minimo 25%)]]</calculatedColumnFormula>
    </tableColumn>
    <tableColumn id="25" xr3:uid="{7A569A47-8C20-4E7B-8D7F-23441032C0DE}" name="Agevolazioni linea 023" dataDxfId="1">
      <calculatedColumnFormula>Table14[[#This Row],[Agevolazione]]*Table14[[#This Row],[% agevolazioni in investimenti di cui linea di intervento 023
(minimo 25%)]]</calculatedColumnFormula>
    </tableColumn>
    <tableColumn id="26" xr3:uid="{DE811F0B-0531-44F1-B10D-47E2407B5DBE}" name="Agevolazioni linea 006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8" zoomScale="104" zoomScaleNormal="90" workbookViewId="0">
      <selection activeCell="B28" sqref="B28"/>
    </sheetView>
  </sheetViews>
  <sheetFormatPr defaultRowHeight="15.5"/>
  <cols>
    <col min="2" max="2" width="130.58203125" style="120" customWidth="1"/>
    <col min="3" max="4" width="9.33203125" style="120" customWidth="1"/>
    <col min="5" max="5" width="19.25" style="120" customWidth="1"/>
    <col min="6" max="8" width="9.33203125" style="120" customWidth="1"/>
    <col min="9" max="12" width="9.33203125" customWidth="1"/>
  </cols>
  <sheetData>
    <row r="1" spans="1:8" ht="34.15" customHeight="1">
      <c r="A1" s="14"/>
      <c r="B1" s="161" t="s">
        <v>155</v>
      </c>
      <c r="C1" s="162"/>
      <c r="E1" s="121"/>
    </row>
    <row r="2" spans="1:8" s="120" customFormat="1" ht="21.65" customHeight="1">
      <c r="A2" s="162"/>
      <c r="B2" s="163" t="s">
        <v>156</v>
      </c>
      <c r="C2" s="162"/>
      <c r="E2" s="160"/>
      <c r="F2" s="158"/>
      <c r="G2" s="158"/>
      <c r="H2" s="158"/>
    </row>
    <row r="3" spans="1:8" s="120" customFormat="1">
      <c r="A3" s="162"/>
      <c r="B3" s="164" t="s">
        <v>157</v>
      </c>
      <c r="C3" s="162"/>
      <c r="E3" s="159"/>
      <c r="F3" s="133"/>
      <c r="G3" s="133"/>
      <c r="H3" s="133"/>
    </row>
    <row r="4" spans="1:8" s="120" customFormat="1">
      <c r="A4" s="162"/>
      <c r="B4" s="164"/>
      <c r="C4" s="162"/>
      <c r="E4" s="159"/>
      <c r="F4" s="133"/>
      <c r="G4" s="133"/>
      <c r="H4" s="133"/>
    </row>
    <row r="5" spans="1:8" s="120" customFormat="1">
      <c r="A5" s="162"/>
      <c r="B5" s="161" t="s">
        <v>158</v>
      </c>
      <c r="C5" s="162"/>
      <c r="E5" s="159"/>
      <c r="F5" s="133"/>
      <c r="G5" s="133"/>
      <c r="H5" s="133"/>
    </row>
    <row r="6" spans="1:8" s="120" customFormat="1">
      <c r="A6" s="162"/>
      <c r="B6" s="165" t="s">
        <v>181</v>
      </c>
      <c r="C6" s="162"/>
    </row>
    <row r="7" spans="1:8" s="120" customFormat="1">
      <c r="A7" s="162"/>
      <c r="B7" s="164" t="s">
        <v>178</v>
      </c>
      <c r="C7" s="162"/>
    </row>
    <row r="8" spans="1:8" s="120" customFormat="1">
      <c r="A8" s="162"/>
      <c r="B8" s="168" t="s">
        <v>179</v>
      </c>
      <c r="C8" s="162"/>
    </row>
    <row r="9" spans="1:8" s="120" customFormat="1" ht="31">
      <c r="A9" s="162"/>
      <c r="B9" s="165" t="s">
        <v>180</v>
      </c>
      <c r="C9" s="162"/>
    </row>
    <row r="10" spans="1:8" s="120" customFormat="1">
      <c r="A10" s="162"/>
      <c r="B10" s="165" t="s">
        <v>187</v>
      </c>
      <c r="C10" s="162"/>
    </row>
    <row r="11" spans="1:8" s="120" customFormat="1">
      <c r="A11" s="162"/>
      <c r="B11" s="164" t="s">
        <v>182</v>
      </c>
      <c r="C11" s="162"/>
    </row>
    <row r="12" spans="1:8" s="120" customFormat="1">
      <c r="A12" s="162"/>
      <c r="B12" s="164"/>
      <c r="C12" s="162"/>
    </row>
    <row r="13" spans="1:8" s="120" customFormat="1">
      <c r="A13" s="162"/>
      <c r="B13" s="161" t="s">
        <v>169</v>
      </c>
      <c r="C13" s="162"/>
    </row>
    <row r="14" spans="1:8" s="120" customFormat="1">
      <c r="A14" s="162"/>
      <c r="B14" s="164" t="s">
        <v>171</v>
      </c>
      <c r="C14" s="162"/>
    </row>
    <row r="15" spans="1:8" s="120" customFormat="1">
      <c r="A15" s="162"/>
      <c r="B15" s="164" t="s">
        <v>170</v>
      </c>
      <c r="C15" s="162"/>
    </row>
    <row r="16" spans="1:8" s="120" customFormat="1">
      <c r="A16" s="162"/>
      <c r="B16" s="164" t="s">
        <v>172</v>
      </c>
      <c r="C16" s="162"/>
    </row>
    <row r="17" spans="1:3" s="120" customFormat="1">
      <c r="A17" s="162"/>
      <c r="C17" s="162"/>
    </row>
    <row r="18" spans="1:3" s="120" customFormat="1">
      <c r="A18" s="162"/>
      <c r="B18" s="161" t="s">
        <v>160</v>
      </c>
      <c r="C18" s="162"/>
    </row>
    <row r="19" spans="1:3" s="120" customFormat="1">
      <c r="A19" s="162"/>
      <c r="B19" s="166" t="s">
        <v>164</v>
      </c>
      <c r="C19" s="162"/>
    </row>
    <row r="20" spans="1:3" s="120" customFormat="1">
      <c r="A20" s="162"/>
      <c r="B20" s="167" t="s">
        <v>162</v>
      </c>
      <c r="C20" s="162"/>
    </row>
    <row r="21" spans="1:3" s="120" customFormat="1">
      <c r="A21" s="162"/>
      <c r="B21" s="167" t="s">
        <v>161</v>
      </c>
      <c r="C21" s="162"/>
    </row>
    <row r="22" spans="1:3" s="120" customFormat="1">
      <c r="A22" s="162"/>
      <c r="B22" s="164"/>
      <c r="C22" s="162"/>
    </row>
    <row r="23" spans="1:3">
      <c r="A23" s="14"/>
      <c r="B23" s="161" t="s">
        <v>159</v>
      </c>
      <c r="C23" s="162"/>
    </row>
    <row r="24" spans="1:3">
      <c r="A24" s="14"/>
      <c r="B24" s="161" t="s">
        <v>166</v>
      </c>
      <c r="C24" s="162"/>
    </row>
    <row r="25" spans="1:3">
      <c r="A25" s="14"/>
      <c r="B25" s="161" t="s">
        <v>167</v>
      </c>
      <c r="C25" s="162"/>
    </row>
    <row r="26" spans="1:3">
      <c r="A26" s="14"/>
      <c r="B26" s="161" t="s">
        <v>168</v>
      </c>
      <c r="C26" s="162"/>
    </row>
    <row r="27" spans="1:3">
      <c r="A27" s="14"/>
      <c r="B27" s="83" t="s">
        <v>163</v>
      </c>
      <c r="C27" s="162"/>
    </row>
    <row r="28" spans="1:3" ht="334.15" customHeight="1">
      <c r="A28" s="14"/>
      <c r="B28" s="164"/>
      <c r="C28" s="162"/>
    </row>
    <row r="29" spans="1:3">
      <c r="A29" s="14"/>
      <c r="B29" s="164" t="s">
        <v>190</v>
      </c>
      <c r="C29" s="162"/>
    </row>
    <row r="30" spans="1:3">
      <c r="A30" s="14"/>
      <c r="B30" s="161" t="s">
        <v>189</v>
      </c>
      <c r="C30" s="162"/>
    </row>
    <row r="31" spans="1:3">
      <c r="A31" s="14"/>
      <c r="B31" s="164" t="s">
        <v>165</v>
      </c>
      <c r="C31" s="162"/>
    </row>
    <row r="32" spans="1:3">
      <c r="B32" s="121"/>
      <c r="C32" s="162"/>
    </row>
    <row r="33" spans="1:3">
      <c r="A33" s="14"/>
      <c r="B33" s="161" t="s">
        <v>188</v>
      </c>
      <c r="C33" s="162"/>
    </row>
    <row r="34" spans="1:3">
      <c r="A34" s="14"/>
      <c r="B34" s="164"/>
      <c r="C34" s="162"/>
    </row>
    <row r="35" spans="1:3">
      <c r="B35" s="121"/>
    </row>
    <row r="36" spans="1:3">
      <c r="B36" s="121"/>
    </row>
    <row r="37" spans="1:3">
      <c r="B37" s="121"/>
    </row>
    <row r="38" spans="1:3">
      <c r="B38" s="121"/>
    </row>
    <row r="39" spans="1:3">
      <c r="B39" s="121"/>
    </row>
    <row r="40" spans="1:3">
      <c r="B40" s="121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A20"/>
  <sheetViews>
    <sheetView zoomScaleNormal="100" workbookViewId="0">
      <pane xSplit="1" ySplit="8" topLeftCell="X9" activePane="bottomRight" state="frozen"/>
      <selection activeCell="AF44" sqref="AF44"/>
      <selection pane="topRight" activeCell="AF44" sqref="AF44"/>
      <selection pane="bottomLeft" activeCell="AF44" sqref="AF44"/>
      <selection pane="bottomRight" activeCell="AB8" sqref="AB8"/>
    </sheetView>
  </sheetViews>
  <sheetFormatPr defaultColWidth="7.83203125" defaultRowHeight="14.5"/>
  <cols>
    <col min="1" max="1" width="40.83203125" style="96" bestFit="1" customWidth="1"/>
    <col min="2" max="2" width="27.75" style="96" customWidth="1"/>
    <col min="3" max="3" width="27.75" style="106" customWidth="1"/>
    <col min="4" max="29" width="20.33203125" style="96" customWidth="1"/>
    <col min="30" max="31" width="23.08203125" style="96" customWidth="1"/>
    <col min="32" max="32" width="21.75" style="96" customWidth="1"/>
    <col min="33" max="33" width="22.25" style="96" customWidth="1"/>
    <col min="34" max="34" width="20.25" style="96" bestFit="1" customWidth="1"/>
    <col min="35" max="39" width="19.58203125" style="96" customWidth="1"/>
    <col min="40" max="16384" width="7.83203125" style="96"/>
  </cols>
  <sheetData>
    <row r="1" spans="1:53" customFormat="1" ht="28.5" customHeight="1">
      <c r="A1" s="175" t="s">
        <v>115</v>
      </c>
      <c r="B1" s="175"/>
      <c r="C1" s="175"/>
      <c r="D1" s="175"/>
      <c r="E1" s="175"/>
      <c r="F1" s="175"/>
      <c r="G1" s="175"/>
      <c r="H1" s="175"/>
    </row>
    <row r="2" spans="1:53" customFormat="1" ht="15.5">
      <c r="A2" s="178" t="s">
        <v>116</v>
      </c>
      <c r="B2" s="178"/>
      <c r="C2" s="178"/>
      <c r="D2" s="179" t="s">
        <v>118</v>
      </c>
      <c r="E2" s="179"/>
      <c r="F2" s="179"/>
      <c r="G2" s="179"/>
      <c r="H2" s="179"/>
    </row>
    <row r="3" spans="1:53" customFormat="1" ht="15.5">
      <c r="A3" s="178" t="s">
        <v>117</v>
      </c>
      <c r="B3" s="178"/>
      <c r="C3" s="178"/>
      <c r="D3" s="179" t="s">
        <v>119</v>
      </c>
      <c r="E3" s="179"/>
      <c r="F3" s="179"/>
      <c r="G3" s="179"/>
      <c r="H3" s="179"/>
    </row>
    <row r="4" spans="1:53" customFormat="1" ht="15.5">
      <c r="A4" s="180" t="s">
        <v>121</v>
      </c>
      <c r="B4" s="180"/>
      <c r="C4" s="180"/>
      <c r="D4" s="179" t="s">
        <v>120</v>
      </c>
      <c r="E4" s="179"/>
      <c r="F4" s="179"/>
      <c r="G4" s="179"/>
      <c r="H4" s="179"/>
    </row>
    <row r="5" spans="1:53" customFormat="1" ht="9" customHeight="1">
      <c r="A5" s="119"/>
      <c r="B5" s="119"/>
      <c r="C5" s="119"/>
      <c r="D5" s="119"/>
      <c r="E5" s="119"/>
      <c r="F5" s="119"/>
      <c r="G5" s="119"/>
      <c r="H5" s="119"/>
    </row>
    <row r="6" spans="1:53" ht="8.5" customHeight="1">
      <c r="A6" s="97"/>
      <c r="B6" s="97"/>
      <c r="C6" s="98"/>
    </row>
    <row r="7" spans="1:53" s="99" customFormat="1" ht="20" customHeight="1">
      <c r="A7" s="181" t="s">
        <v>83</v>
      </c>
      <c r="B7" s="181" t="s">
        <v>84</v>
      </c>
      <c r="C7" s="181" t="s">
        <v>105</v>
      </c>
      <c r="D7" s="183" t="s">
        <v>85</v>
      </c>
      <c r="E7" s="183"/>
      <c r="F7" s="183"/>
      <c r="G7" s="183"/>
      <c r="H7" s="183"/>
      <c r="I7" s="183"/>
      <c r="J7" s="183" t="s">
        <v>86</v>
      </c>
      <c r="K7" s="183"/>
      <c r="L7" s="183"/>
      <c r="M7" s="183"/>
      <c r="N7" s="183"/>
      <c r="O7" s="183"/>
      <c r="P7" s="183"/>
      <c r="Q7" s="183" t="s">
        <v>87</v>
      </c>
      <c r="R7" s="183"/>
      <c r="S7" s="183"/>
      <c r="T7" s="183"/>
      <c r="U7" s="183"/>
      <c r="V7" s="183"/>
      <c r="W7" s="183"/>
      <c r="X7" s="183" t="s">
        <v>88</v>
      </c>
      <c r="Y7" s="183"/>
      <c r="Z7" s="183"/>
      <c r="AA7" s="183"/>
      <c r="AB7" s="183"/>
      <c r="AC7" s="183"/>
      <c r="AD7" s="182" t="s">
        <v>89</v>
      </c>
      <c r="AE7" s="182"/>
      <c r="AF7" s="182"/>
      <c r="AG7" s="182"/>
      <c r="AH7" s="182"/>
      <c r="AI7" s="176"/>
      <c r="AJ7" s="177"/>
      <c r="AK7" s="177"/>
      <c r="AL7" s="177"/>
      <c r="AM7" s="177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</row>
    <row r="8" spans="1:53" ht="46.5" customHeight="1">
      <c r="A8" s="181"/>
      <c r="B8" s="181"/>
      <c r="C8" s="181"/>
      <c r="D8" s="110" t="s">
        <v>90</v>
      </c>
      <c r="E8" s="111" t="s">
        <v>108</v>
      </c>
      <c r="F8" s="110" t="s">
        <v>91</v>
      </c>
      <c r="G8" s="110" t="s">
        <v>92</v>
      </c>
      <c r="H8" s="110" t="s">
        <v>93</v>
      </c>
      <c r="I8" s="110" t="s">
        <v>94</v>
      </c>
      <c r="J8" s="110" t="s">
        <v>90</v>
      </c>
      <c r="K8" s="111" t="s">
        <v>141</v>
      </c>
      <c r="L8" s="110" t="s">
        <v>91</v>
      </c>
      <c r="M8" s="110" t="s">
        <v>92</v>
      </c>
      <c r="N8" s="110" t="s">
        <v>93</v>
      </c>
      <c r="O8" s="110" t="s">
        <v>94</v>
      </c>
      <c r="P8" s="110" t="s">
        <v>173</v>
      </c>
      <c r="Q8" s="110" t="s">
        <v>90</v>
      </c>
      <c r="R8" s="111" t="s">
        <v>141</v>
      </c>
      <c r="S8" s="110" t="s">
        <v>91</v>
      </c>
      <c r="T8" s="110" t="s">
        <v>92</v>
      </c>
      <c r="U8" s="110" t="s">
        <v>93</v>
      </c>
      <c r="V8" s="110" t="s">
        <v>94</v>
      </c>
      <c r="W8" s="110" t="s">
        <v>174</v>
      </c>
      <c r="X8" s="110" t="s">
        <v>90</v>
      </c>
      <c r="Y8" s="111" t="s">
        <v>108</v>
      </c>
      <c r="Z8" s="110" t="s">
        <v>91</v>
      </c>
      <c r="AA8" s="110" t="s">
        <v>92</v>
      </c>
      <c r="AB8" s="110" t="s">
        <v>93</v>
      </c>
      <c r="AC8" s="110" t="s">
        <v>94</v>
      </c>
      <c r="AD8" s="117" t="s">
        <v>96</v>
      </c>
      <c r="AE8" s="117" t="s">
        <v>109</v>
      </c>
      <c r="AF8" s="117" t="s">
        <v>91</v>
      </c>
      <c r="AG8" s="117" t="s">
        <v>92</v>
      </c>
      <c r="AH8" s="117" t="s">
        <v>94</v>
      </c>
      <c r="AI8" s="117" t="s">
        <v>177</v>
      </c>
      <c r="AJ8" s="171" t="s">
        <v>184</v>
      </c>
      <c r="AK8" s="171" t="s">
        <v>183</v>
      </c>
      <c r="AL8" s="171" t="s">
        <v>185</v>
      </c>
      <c r="AM8" s="171" t="s">
        <v>186</v>
      </c>
    </row>
    <row r="9" spans="1:53" ht="29">
      <c r="A9" s="112" t="s">
        <v>103</v>
      </c>
      <c r="B9" s="112" t="s">
        <v>103</v>
      </c>
      <c r="C9" s="113" t="s">
        <v>97</v>
      </c>
      <c r="D9" s="114">
        <v>0</v>
      </c>
      <c r="E9" s="115">
        <v>0</v>
      </c>
      <c r="F9" s="114">
        <v>0</v>
      </c>
      <c r="G9" s="114">
        <v>0</v>
      </c>
      <c r="H9" s="114">
        <v>0</v>
      </c>
      <c r="I9" s="114">
        <v>0</v>
      </c>
      <c r="J9" s="114">
        <v>0</v>
      </c>
      <c r="K9" s="115">
        <v>0</v>
      </c>
      <c r="L9" s="114">
        <v>0</v>
      </c>
      <c r="M9" s="114">
        <v>0</v>
      </c>
      <c r="N9" s="114">
        <v>0</v>
      </c>
      <c r="O9" s="114">
        <v>0</v>
      </c>
      <c r="P9" s="114"/>
      <c r="Q9" s="114">
        <v>0</v>
      </c>
      <c r="R9" s="115">
        <v>0</v>
      </c>
      <c r="S9" s="114">
        <v>0</v>
      </c>
      <c r="T9" s="114">
        <v>0</v>
      </c>
      <c r="U9" s="114">
        <v>0</v>
      </c>
      <c r="V9" s="114">
        <v>0</v>
      </c>
      <c r="W9" s="114"/>
      <c r="X9" s="114">
        <v>0</v>
      </c>
      <c r="Y9" s="115">
        <v>0</v>
      </c>
      <c r="Z9" s="114">
        <v>0</v>
      </c>
      <c r="AA9" s="114">
        <v>0</v>
      </c>
      <c r="AB9" s="114">
        <v>0</v>
      </c>
      <c r="AC9" s="114">
        <v>0</v>
      </c>
      <c r="AD9" s="114">
        <f>SUM(X9,Q9,J9,D9)</f>
        <v>0</v>
      </c>
      <c r="AE9" s="114">
        <f>(D9*E9)+(J9*K9)+(Q9*R9)+(X9*Y9)</f>
        <v>0</v>
      </c>
      <c r="AF9" s="114">
        <f>SUM(F9,L9,S9,Z9)</f>
        <v>0</v>
      </c>
      <c r="AG9" s="114">
        <f>SUM(AA9,T9,M9,G9)</f>
        <v>0</v>
      </c>
      <c r="AH9" s="114">
        <f>SUM(AC9,V9,O9,I9)</f>
        <v>0</v>
      </c>
      <c r="AI9" s="154">
        <v>0</v>
      </c>
      <c r="AJ9" s="154">
        <v>0</v>
      </c>
      <c r="AK9" s="154">
        <v>0</v>
      </c>
      <c r="AL9" s="154">
        <v>0</v>
      </c>
      <c r="AM9" s="115">
        <v>0</v>
      </c>
    </row>
    <row r="10" spans="1:53" ht="29">
      <c r="A10" s="112" t="s">
        <v>104</v>
      </c>
      <c r="B10" s="112" t="s">
        <v>104</v>
      </c>
      <c r="C10" s="113" t="s">
        <v>97</v>
      </c>
      <c r="D10" s="114">
        <v>0</v>
      </c>
      <c r="E10" s="115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5">
        <v>0</v>
      </c>
      <c r="L10" s="114">
        <v>0</v>
      </c>
      <c r="M10" s="114">
        <v>0</v>
      </c>
      <c r="N10" s="114">
        <v>0</v>
      </c>
      <c r="O10" s="114">
        <v>0</v>
      </c>
      <c r="P10" s="114"/>
      <c r="Q10" s="114">
        <v>0</v>
      </c>
      <c r="R10" s="115">
        <v>0</v>
      </c>
      <c r="S10" s="114">
        <v>0</v>
      </c>
      <c r="T10" s="114">
        <v>0</v>
      </c>
      <c r="U10" s="114">
        <v>0</v>
      </c>
      <c r="V10" s="114">
        <v>0</v>
      </c>
      <c r="W10" s="114"/>
      <c r="X10" s="114">
        <v>0</v>
      </c>
      <c r="Y10" s="115">
        <v>0</v>
      </c>
      <c r="Z10" s="114">
        <v>0</v>
      </c>
      <c r="AA10" s="114">
        <v>0</v>
      </c>
      <c r="AB10" s="114">
        <v>0</v>
      </c>
      <c r="AC10" s="114">
        <v>0</v>
      </c>
      <c r="AD10" s="114">
        <f t="shared" ref="AD10:AD11" si="0">SUM(X10,Q10,J10,D10)</f>
        <v>0</v>
      </c>
      <c r="AE10" s="114">
        <f t="shared" ref="AE10:AE11" si="1">(D10*E10)+(J10*K10)+(Q10*R10)+(X10*Y10)</f>
        <v>0</v>
      </c>
      <c r="AF10" s="114">
        <f t="shared" ref="AF10:AF11" si="2">SUM(F10,L10,S10,Z10)</f>
        <v>0</v>
      </c>
      <c r="AG10" s="114">
        <f t="shared" ref="AG10:AG11" si="3">SUM(AA10,T10,M10,G10)</f>
        <v>0</v>
      </c>
      <c r="AH10" s="114">
        <f>SUM(AC10,V10,O10,I10)</f>
        <v>0</v>
      </c>
      <c r="AI10" s="154">
        <v>0</v>
      </c>
      <c r="AJ10" s="154">
        <v>0</v>
      </c>
      <c r="AK10" s="154">
        <v>0</v>
      </c>
      <c r="AL10" s="154">
        <v>0</v>
      </c>
      <c r="AM10" s="115">
        <v>0</v>
      </c>
    </row>
    <row r="11" spans="1:53" ht="29">
      <c r="A11" s="112" t="s">
        <v>81</v>
      </c>
      <c r="B11" s="112" t="s">
        <v>81</v>
      </c>
      <c r="C11" s="113" t="s">
        <v>97</v>
      </c>
      <c r="D11" s="114">
        <v>0</v>
      </c>
      <c r="E11" s="115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5">
        <v>0</v>
      </c>
      <c r="L11" s="114">
        <v>0</v>
      </c>
      <c r="M11" s="114">
        <v>0</v>
      </c>
      <c r="N11" s="114">
        <v>0</v>
      </c>
      <c r="O11" s="114">
        <v>0</v>
      </c>
      <c r="P11" s="114"/>
      <c r="Q11" s="114">
        <v>0</v>
      </c>
      <c r="R11" s="115">
        <v>0</v>
      </c>
      <c r="S11" s="114">
        <v>0</v>
      </c>
      <c r="T11" s="114">
        <v>0</v>
      </c>
      <c r="U11" s="114">
        <v>0</v>
      </c>
      <c r="V11" s="114">
        <v>0</v>
      </c>
      <c r="W11" s="114"/>
      <c r="X11" s="114">
        <v>0</v>
      </c>
      <c r="Y11" s="115">
        <v>0</v>
      </c>
      <c r="Z11" s="114">
        <v>0</v>
      </c>
      <c r="AA11" s="114">
        <v>0</v>
      </c>
      <c r="AB11" s="114">
        <v>0</v>
      </c>
      <c r="AC11" s="114">
        <v>0</v>
      </c>
      <c r="AD11" s="114">
        <f t="shared" si="0"/>
        <v>0</v>
      </c>
      <c r="AE11" s="114">
        <f t="shared" si="1"/>
        <v>0</v>
      </c>
      <c r="AF11" s="114">
        <f t="shared" si="2"/>
        <v>0</v>
      </c>
      <c r="AG11" s="114">
        <f t="shared" si="3"/>
        <v>0</v>
      </c>
      <c r="AH11" s="114">
        <f>SUM(AC11,V11,O11,I11)</f>
        <v>0</v>
      </c>
      <c r="AI11" s="154">
        <v>0</v>
      </c>
      <c r="AJ11" s="154">
        <v>0</v>
      </c>
      <c r="AK11" s="154">
        <v>0</v>
      </c>
      <c r="AL11" s="154">
        <v>0</v>
      </c>
      <c r="AM11" s="115">
        <v>0</v>
      </c>
    </row>
    <row r="12" spans="1:53">
      <c r="A12" s="109" t="s">
        <v>89</v>
      </c>
      <c r="B12" s="109"/>
      <c r="C12" s="109"/>
      <c r="D12" s="116">
        <f>SUM(D9:D11)</f>
        <v>0</v>
      </c>
      <c r="E12" s="116"/>
      <c r="F12" s="116"/>
      <c r="G12" s="116"/>
      <c r="H12" s="116"/>
      <c r="I12" s="116"/>
      <c r="J12" s="116">
        <f>SUM(J9:J11)</f>
        <v>0</v>
      </c>
      <c r="K12" s="116"/>
      <c r="L12" s="116"/>
      <c r="M12" s="116"/>
      <c r="N12" s="116"/>
      <c r="O12" s="116"/>
      <c r="P12" s="116"/>
      <c r="Q12" s="116">
        <f>SUM(Q9:Q11)</f>
        <v>0</v>
      </c>
      <c r="R12" s="116"/>
      <c r="S12" s="116"/>
      <c r="T12" s="116"/>
      <c r="U12" s="116"/>
      <c r="V12" s="116"/>
      <c r="W12" s="116"/>
      <c r="X12" s="116">
        <f>SUM(X9:X11)</f>
        <v>0</v>
      </c>
      <c r="Y12" s="116"/>
      <c r="Z12" s="116"/>
      <c r="AA12" s="116"/>
      <c r="AB12" s="116"/>
      <c r="AC12" s="116"/>
      <c r="AD12" s="116">
        <f t="shared" ref="AD12:AH12" si="4">SUM(AD9:AD11)</f>
        <v>0</v>
      </c>
      <c r="AE12" s="116">
        <f t="shared" si="4"/>
        <v>0</v>
      </c>
      <c r="AF12" s="116">
        <f t="shared" si="4"/>
        <v>0</v>
      </c>
      <c r="AG12" s="116">
        <f t="shared" si="4"/>
        <v>0</v>
      </c>
      <c r="AH12" s="116">
        <f t="shared" si="4"/>
        <v>0</v>
      </c>
      <c r="AI12" s="153">
        <f t="shared" ref="AI12:AJ12" si="5">SUM(AI9:AI11)</f>
        <v>0</v>
      </c>
      <c r="AJ12" s="153">
        <f t="shared" si="5"/>
        <v>0</v>
      </c>
      <c r="AK12" s="153">
        <f t="shared" ref="AK12" si="6">SUM(AK9:AK11)</f>
        <v>0</v>
      </c>
      <c r="AL12" s="153">
        <f t="shared" ref="AL12" si="7">SUM(AL9:AL11)</f>
        <v>0</v>
      </c>
      <c r="AM12" s="170">
        <f>AVERAGE(AM9:AM11)</f>
        <v>0</v>
      </c>
    </row>
    <row r="13" spans="1:53" ht="15" thickBot="1">
      <c r="B13" s="100"/>
      <c r="C13" s="98"/>
    </row>
    <row r="14" spans="1:53" ht="15" thickTop="1">
      <c r="A14" s="118" t="s">
        <v>98</v>
      </c>
      <c r="B14" s="108" t="s">
        <v>106</v>
      </c>
      <c r="C14" s="108" t="s">
        <v>107</v>
      </c>
      <c r="AD14" s="101"/>
      <c r="AE14" s="101"/>
      <c r="AF14" s="101"/>
      <c r="AG14" s="101"/>
      <c r="AH14" s="101"/>
    </row>
    <row r="15" spans="1:53">
      <c r="A15" s="102" t="s">
        <v>114</v>
      </c>
      <c r="B15" s="103">
        <f>AD12</f>
        <v>0</v>
      </c>
      <c r="C15" s="103">
        <f>AE12</f>
        <v>0</v>
      </c>
      <c r="AD15" s="104"/>
      <c r="AE15" s="104"/>
      <c r="AF15" s="104"/>
      <c r="AG15" s="104"/>
      <c r="AH15" s="104"/>
    </row>
    <row r="16" spans="1:53" ht="43.5">
      <c r="A16" s="102" t="s">
        <v>99</v>
      </c>
      <c r="B16" s="105">
        <v>0</v>
      </c>
      <c r="C16" s="105">
        <v>0</v>
      </c>
    </row>
    <row r="17" spans="1:3">
      <c r="A17" s="102" t="s">
        <v>100</v>
      </c>
      <c r="B17" s="105">
        <v>0</v>
      </c>
      <c r="C17" s="105">
        <v>0</v>
      </c>
    </row>
    <row r="18" spans="1:3">
      <c r="A18" s="102" t="s">
        <v>101</v>
      </c>
      <c r="B18" s="105">
        <v>0</v>
      </c>
      <c r="C18" s="105">
        <v>0</v>
      </c>
    </row>
    <row r="19" spans="1:3">
      <c r="A19" s="102"/>
      <c r="B19" s="105">
        <v>0</v>
      </c>
      <c r="C19" s="105">
        <v>0</v>
      </c>
    </row>
    <row r="20" spans="1:3">
      <c r="A20" s="102" t="s">
        <v>102</v>
      </c>
      <c r="B20" s="105">
        <v>0</v>
      </c>
      <c r="C20" s="105">
        <v>0</v>
      </c>
    </row>
  </sheetData>
  <mergeCells count="15">
    <mergeCell ref="AI7:AM7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H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M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R6:R7 K6:K7 D6:D8 E6:E7 F6:J8 L6:O8 Q6:Q8 S6:V8 X6:X8 Y6:Y7 Z6:AD8 AE6:AE7 AI7 F12:AM12 AF6:AH8 X13:AH1048576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0"/>
  <sheetViews>
    <sheetView topLeftCell="A10" zoomScale="80" zoomScaleNormal="80" workbookViewId="0">
      <selection activeCell="E20" sqref="E20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8203125" customWidth="1"/>
    <col min="27" max="27" width="14.75" customWidth="1"/>
    <col min="28" max="28" width="13.75" customWidth="1"/>
    <col min="29" max="29" width="17.5" customWidth="1"/>
    <col min="30" max="30" width="16.08203125" customWidth="1"/>
    <col min="31" max="32" width="15.3320312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320312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08203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08203125" customWidth="1"/>
    <col min="53" max="53" width="14.75" customWidth="1"/>
    <col min="54" max="54" width="13.75" customWidth="1"/>
  </cols>
  <sheetData>
    <row r="1" spans="1:21" s="95" customFormat="1" ht="74.25" customHeight="1" thickBot="1">
      <c r="A1" s="122" t="s">
        <v>136</v>
      </c>
      <c r="B1" s="122" t="s">
        <v>137</v>
      </c>
      <c r="C1" s="122" t="s">
        <v>138</v>
      </c>
      <c r="D1" s="122" t="s">
        <v>175</v>
      </c>
      <c r="E1" s="91" t="s">
        <v>130</v>
      </c>
      <c r="F1" s="91" t="s">
        <v>143</v>
      </c>
      <c r="G1" s="91" t="s">
        <v>144</v>
      </c>
      <c r="H1" s="91" t="s">
        <v>145</v>
      </c>
      <c r="I1" s="91" t="s">
        <v>110</v>
      </c>
      <c r="J1" s="91" t="s">
        <v>82</v>
      </c>
      <c r="K1" s="91" t="s">
        <v>111</v>
      </c>
      <c r="L1" s="122" t="s">
        <v>134</v>
      </c>
      <c r="M1" s="122" t="s">
        <v>124</v>
      </c>
      <c r="N1" s="122" t="s">
        <v>125</v>
      </c>
      <c r="O1" s="122" t="s">
        <v>126</v>
      </c>
      <c r="P1" s="122" t="s">
        <v>139</v>
      </c>
      <c r="Q1" s="122" t="s">
        <v>140</v>
      </c>
      <c r="R1" s="122" t="s">
        <v>154</v>
      </c>
      <c r="S1" s="122" t="s">
        <v>153</v>
      </c>
      <c r="T1" s="122" t="s">
        <v>152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131</v>
      </c>
      <c r="F2" s="147"/>
      <c r="G2" s="107">
        <v>1720</v>
      </c>
      <c r="H2" s="92">
        <v>75</v>
      </c>
      <c r="I2" s="92">
        <f>Table145[[#This Row],[Costo standard (€/ora)]]*Table145[[#This Row],['# Mesi persona]]*Table145[[#This Row],[Ore/anno]]/12</f>
        <v>0</v>
      </c>
      <c r="J2" s="93">
        <f>Table145[[#This Row],[Costo Personale (€)]]*0.15</f>
        <v>0</v>
      </c>
      <c r="K2" s="93">
        <f>Table145[[#This Row],[Costo Personale (€)]]+Table145[[#This Row],[Costi indiretti (15%)]]</f>
        <v>0</v>
      </c>
      <c r="L2" s="94">
        <v>0</v>
      </c>
      <c r="M2" s="94">
        <v>0.25</v>
      </c>
      <c r="N2" s="94">
        <v>0.25</v>
      </c>
      <c r="O2" s="94"/>
      <c r="P2" s="131">
        <f>Table145[[#This Row],[Costo Totale del Personale (€)]]*(Table145[[#This Row],[% intensità agevolazione]]+Table145[[#This Row],[eventuale maggiorazione % intensità agevolazione]])</f>
        <v>0</v>
      </c>
      <c r="Q2" s="131">
        <f>Table145[[#This Row],[Agevolazione]]*Table145[[#This Row],[% agovolazioni localizzate nelle Regioni del Mezzogiorno]]</f>
        <v>0</v>
      </c>
      <c r="R2" s="131">
        <f>Table145[[#This Row],[Agevolazione]]*Table145[[#This Row],[% agevolazioni in investimenti di cui linea di intervento 022
(minimo 25%)]]</f>
        <v>0</v>
      </c>
      <c r="S2" s="131">
        <f>Table145[[#This Row],[Agevolazione]]*Table145[[#This Row],[% agevolazioni in investimenti di cui linea di intervento 023
(minimo 25%)]]</f>
        <v>0</v>
      </c>
      <c r="T2" s="131">
        <f>Table145[[#This Row],[Agevolazione]]*Table145[[#This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132</v>
      </c>
      <c r="F3" s="148"/>
      <c r="G3" s="107">
        <v>1720</v>
      </c>
      <c r="H3" s="92">
        <v>43</v>
      </c>
      <c r="I3" s="92">
        <f>Table145[[#This Row],[Costo standard (€/ora)]]*Table145[[#This Row],['# Mesi persona]]*Table145[[#This Row],[Ore/anno]]/12</f>
        <v>0</v>
      </c>
      <c r="J3" s="93">
        <f>Table145[[#This Row],[Costo Personale (€)]]*0.15</f>
        <v>0</v>
      </c>
      <c r="K3" s="93">
        <f>Table145[[#This Row],[Costo Personale (€)]]+Table145[[#This Row],[Costi indiretti (15%)]]</f>
        <v>0</v>
      </c>
      <c r="L3" s="94">
        <v>0</v>
      </c>
      <c r="M3" s="94">
        <v>0.25</v>
      </c>
      <c r="N3" s="94">
        <v>0.25</v>
      </c>
      <c r="O3" s="94"/>
      <c r="P3" s="131">
        <f>Table145[[#This Row],[Costo Totale del Personale (€)]]*(Table145[[#This Row],[% intensità agevolazione]]+Table145[[#This Row],[eventuale maggiorazione % intensità agevolazione]])</f>
        <v>0</v>
      </c>
      <c r="Q3" s="131">
        <f>Table145[[#This Row],[Agevolazione]]*Table145[[#This Row],[% agovolazioni localizzate nelle Regioni del Mezzogiorno]]</f>
        <v>0</v>
      </c>
      <c r="R3" s="131">
        <f>Table145[[#This Row],[Agevolazione]]*Table145[[#This Row],[% agevolazioni in investimenti di cui linea di intervento 022
(minimo 25%)]]</f>
        <v>0</v>
      </c>
      <c r="S3" s="131">
        <f>Table145[[#This Row],[Agevolazione]]*Table145[[#This Row],[% agevolazioni in investimenti di cui linea di intervento 023
(minimo 25%)]]</f>
        <v>0</v>
      </c>
      <c r="T3" s="131">
        <f>Table145[[#This Row],[Agevolazione]]*Table145[[#This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133</v>
      </c>
      <c r="F4" s="148"/>
      <c r="G4" s="107">
        <v>1720</v>
      </c>
      <c r="H4" s="92">
        <v>27</v>
      </c>
      <c r="I4" s="92">
        <f>Table145[[#This Row],[Costo standard (€/ora)]]*Table145[[#This Row],['# Mesi persona]]*Table145[[#This Row],[Ore/anno]]/12</f>
        <v>0</v>
      </c>
      <c r="J4" s="93">
        <f>Table145[[#This Row],[Costo Personale (€)]]*0.15</f>
        <v>0</v>
      </c>
      <c r="K4" s="93">
        <f>Table145[[#This Row],[Costo Personale (€)]]+Table145[[#This Row],[Costi indiretti (15%)]]</f>
        <v>0</v>
      </c>
      <c r="L4" s="94">
        <v>0</v>
      </c>
      <c r="M4" s="94">
        <v>0.25</v>
      </c>
      <c r="N4" s="94">
        <v>0.25</v>
      </c>
      <c r="O4" s="94"/>
      <c r="P4" s="131">
        <f>Table145[[#This Row],[Costo Totale del Personale (€)]]*(Table145[[#This Row],[% intensità agevolazione]]+Table145[[#This Row],[eventuale maggiorazione % intensità agevolazione]])</f>
        <v>0</v>
      </c>
      <c r="Q4" s="131">
        <f>Table145[[#This Row],[Agevolazione]]*Table145[[#This Row],[% agovolazioni localizzate nelle Regioni del Mezzogiorno]]</f>
        <v>0</v>
      </c>
      <c r="R4" s="131">
        <f>Table145[[#This Row],[Agevolazione]]*Table145[[#This Row],[% agevolazioni in investimenti di cui linea di intervento 022
(minimo 25%)]]</f>
        <v>0</v>
      </c>
      <c r="S4" s="131">
        <f>Table145[[#This Row],[Agevolazione]]*Table145[[#This Row],[% agevolazioni in investimenti di cui linea di intervento 023
(minimo 25%)]]</f>
        <v>0</v>
      </c>
      <c r="T4" s="131">
        <f>Table145[[#This Row],[Agevolazione]]*Table145[[#This Row],[% agevolazioni in investimenti di cui linea di intervento 006
(50%)]]</f>
        <v>0</v>
      </c>
      <c r="U4" s="131"/>
    </row>
    <row r="5" spans="1:21">
      <c r="A5" s="130" t="s">
        <v>86</v>
      </c>
      <c r="B5" s="94">
        <v>0.5</v>
      </c>
      <c r="C5" s="94">
        <v>0.15</v>
      </c>
      <c r="D5" s="94"/>
      <c r="E5" s="89" t="s">
        <v>131</v>
      </c>
      <c r="F5" s="148"/>
      <c r="G5" s="107">
        <v>1720</v>
      </c>
      <c r="H5" s="92">
        <v>75</v>
      </c>
      <c r="I5" s="92">
        <f>Table145[[#This Row],[Costo standard (€/ora)]]*Table145[[#This Row],['# Mesi persona]]*Table145[[#This Row],[Ore/anno]]/12</f>
        <v>0</v>
      </c>
      <c r="J5" s="93">
        <f>Table145[[#This Row],[Costo Personale (€)]]*0.15</f>
        <v>0</v>
      </c>
      <c r="K5" s="93">
        <f>Table145[[#This Row],[Costo Personale (€)]]+Table145[[#This Row],[Costi indiretti (15%)]]</f>
        <v>0</v>
      </c>
      <c r="L5" s="94">
        <v>0</v>
      </c>
      <c r="M5" s="94">
        <v>0.25</v>
      </c>
      <c r="N5" s="94">
        <v>0.25</v>
      </c>
      <c r="O5" s="94"/>
      <c r="P5" s="131">
        <f>Table145[[#This Row],[Costo Totale del Personale (€)]]*(Table145[[#This Row],[% intensità agevolazione]]+Table145[[#This Row],[eventuale maggiorazione % intensità agevolazione]])</f>
        <v>0</v>
      </c>
      <c r="Q5" s="131">
        <f>Table145[[#This Row],[Agevolazione]]*Table145[[#This Row],[% agovolazioni localizzate nelle Regioni del Mezzogiorno]]</f>
        <v>0</v>
      </c>
      <c r="R5" s="131">
        <f>Table145[[#This Row],[Agevolazione]]*Table145[[#This Row],[% agevolazioni in investimenti di cui linea di intervento 022
(minimo 25%)]]</f>
        <v>0</v>
      </c>
      <c r="S5" s="131">
        <f>Table145[[#This Row],[Agevolazione]]*Table145[[#This Row],[% agevolazioni in investimenti di cui linea di intervento 023
(minimo 25%)]]</f>
        <v>0</v>
      </c>
      <c r="T5" s="131">
        <f>Table145[[#This Row],[Agevolazione]]*Table145[[#This Row],[% agevolazioni in investimenti di cui linea di intervento 006
(50%)]]</f>
        <v>0</v>
      </c>
      <c r="U5" s="131"/>
    </row>
    <row r="6" spans="1:21">
      <c r="A6" s="130" t="s">
        <v>86</v>
      </c>
      <c r="B6" s="94">
        <v>0.5</v>
      </c>
      <c r="C6" s="94">
        <v>0.15</v>
      </c>
      <c r="D6" s="94"/>
      <c r="E6" s="89" t="s">
        <v>132</v>
      </c>
      <c r="F6" s="148"/>
      <c r="G6" s="107">
        <v>1720</v>
      </c>
      <c r="H6" s="92">
        <v>43</v>
      </c>
      <c r="I6" s="92">
        <f>Table145[[#This Row],[Costo standard (€/ora)]]*Table145[[#This Row],['# Mesi persona]]*Table145[[#This Row],[Ore/anno]]/12</f>
        <v>0</v>
      </c>
      <c r="J6" s="93">
        <f>Table145[[#This Row],[Costo Personale (€)]]*0.15</f>
        <v>0</v>
      </c>
      <c r="K6" s="93">
        <f>Table145[[#This Row],[Costo Personale (€)]]+Table145[[#This Row],[Costi indiretti (15%)]]</f>
        <v>0</v>
      </c>
      <c r="L6" s="94">
        <v>0</v>
      </c>
      <c r="M6" s="94">
        <v>0.25</v>
      </c>
      <c r="N6" s="94">
        <v>0.25</v>
      </c>
      <c r="O6" s="94"/>
      <c r="P6" s="131">
        <f>Table145[[#This Row],[Costo Totale del Personale (€)]]*(Table145[[#This Row],[% intensità agevolazione]]+Table145[[#This Row],[eventuale maggiorazione % intensità agevolazione]])</f>
        <v>0</v>
      </c>
      <c r="Q6" s="131">
        <f>Table145[[#This Row],[Agevolazione]]*Table145[[#This Row],[% agovolazioni localizzate nelle Regioni del Mezzogiorno]]</f>
        <v>0</v>
      </c>
      <c r="R6" s="131">
        <f>Table145[[#This Row],[Agevolazione]]*Table145[[#This Row],[% agevolazioni in investimenti di cui linea di intervento 022
(minimo 25%)]]</f>
        <v>0</v>
      </c>
      <c r="S6" s="131">
        <f>Table145[[#This Row],[Agevolazione]]*Table145[[#This Row],[% agevolazioni in investimenti di cui linea di intervento 023
(minimo 25%)]]</f>
        <v>0</v>
      </c>
      <c r="T6" s="131">
        <f>Table145[[#This Row],[Agevolazione]]*Table145[[#This Row],[% agevolazioni in investimenti di cui linea di intervento 006
(50%)]]</f>
        <v>0</v>
      </c>
      <c r="U6" s="131"/>
    </row>
    <row r="7" spans="1:21">
      <c r="A7" s="130" t="s">
        <v>86</v>
      </c>
      <c r="B7" s="94">
        <v>0.5</v>
      </c>
      <c r="C7" s="94">
        <v>0.15</v>
      </c>
      <c r="D7" s="94"/>
      <c r="E7" s="89" t="s">
        <v>133</v>
      </c>
      <c r="F7" s="148"/>
      <c r="G7" s="107">
        <v>1720</v>
      </c>
      <c r="H7" s="92">
        <v>27</v>
      </c>
      <c r="I7" s="92">
        <f>Table145[[#This Row],[Costo standard (€/ora)]]*Table145[[#This Row],['# Mesi persona]]*Table145[[#This Row],[Ore/anno]]/12</f>
        <v>0</v>
      </c>
      <c r="J7" s="93">
        <f>Table145[[#This Row],[Costo Personale (€)]]*0.15</f>
        <v>0</v>
      </c>
      <c r="K7" s="93">
        <f>Table145[[#This Row],[Costo Personale (€)]]+Table145[[#This Row],[Costi indiretti (15%)]]</f>
        <v>0</v>
      </c>
      <c r="L7" s="94">
        <v>0</v>
      </c>
      <c r="M7" s="94">
        <v>0.25</v>
      </c>
      <c r="N7" s="94">
        <v>0.25</v>
      </c>
      <c r="O7" s="94"/>
      <c r="P7" s="131">
        <f>Table145[[#This Row],[Costo Totale del Personale (€)]]*(Table145[[#This Row],[% intensità agevolazione]]+Table145[[#This Row],[eventuale maggiorazione % intensità agevolazione]])</f>
        <v>0</v>
      </c>
      <c r="Q7" s="131">
        <f>Table145[[#This Row],[Agevolazione]]*Table145[[#This Row],[% agovolazioni localizzate nelle Regioni del Mezzogiorno]]</f>
        <v>0</v>
      </c>
      <c r="R7" s="131">
        <f>Table145[[#This Row],[Agevolazione]]*Table145[[#This Row],[% agevolazioni in investimenti di cui linea di intervento 022
(minimo 25%)]]</f>
        <v>0</v>
      </c>
      <c r="S7" s="131">
        <f>Table145[[#This Row],[Agevolazione]]*Table145[[#This Row],[% agevolazioni in investimenti di cui linea di intervento 023
(minimo 25%)]]</f>
        <v>0</v>
      </c>
      <c r="T7" s="131">
        <f>Table145[[#This Row],[Agevolazione]]*Table145[[#This Row],[% agevolazioni in investimenti di cui linea di intervento 006
(50%)]]</f>
        <v>0</v>
      </c>
      <c r="U7" s="131"/>
    </row>
    <row r="8" spans="1:21">
      <c r="A8" s="130"/>
      <c r="B8" s="94"/>
      <c r="C8" s="94"/>
      <c r="D8" s="94"/>
      <c r="E8" s="89" t="s">
        <v>131</v>
      </c>
      <c r="F8" s="148"/>
      <c r="G8" s="107">
        <v>1720</v>
      </c>
      <c r="H8" s="92">
        <v>75</v>
      </c>
      <c r="I8" s="92">
        <f>Table145[[#This Row],[Costo standard (€/ora)]]*Table145[[#This Row],['# Mesi persona]]*Table145[[#This Row],[Ore/anno]]/12</f>
        <v>0</v>
      </c>
      <c r="J8" s="93">
        <f>Table145[[#This Row],[Costo Personale (€)]]*0.15</f>
        <v>0</v>
      </c>
      <c r="K8" s="93">
        <f>Table145[[#This Row],[Costo Personale (€)]]+Table145[[#This Row],[Costi indiretti (15%)]]</f>
        <v>0</v>
      </c>
      <c r="L8" s="94">
        <v>0</v>
      </c>
      <c r="M8" s="94">
        <v>0.25</v>
      </c>
      <c r="N8" s="94">
        <v>0.25</v>
      </c>
      <c r="O8" s="94"/>
      <c r="P8" s="131">
        <f>Table145[[#This Row],[Costo Totale del Personale (€)]]*(Table145[[#This Row],[% intensità agevolazione]]+Table145[[#This Row],[eventuale maggiorazione % intensità agevolazione]])</f>
        <v>0</v>
      </c>
      <c r="Q8" s="131">
        <f>Table145[[#This Row],[Agevolazione]]*Table145[[#This Row],[% agovolazioni localizzate nelle Regioni del Mezzogiorno]]</f>
        <v>0</v>
      </c>
      <c r="R8" s="131">
        <f>Table145[[#This Row],[Agevolazione]]*Table145[[#This Row],[% agevolazioni in investimenti di cui linea di intervento 022
(minimo 25%)]]</f>
        <v>0</v>
      </c>
      <c r="S8" s="131">
        <f>Table145[[#This Row],[Agevolazione]]*Table145[[#This Row],[% agevolazioni in investimenti di cui linea di intervento 023
(minimo 25%)]]</f>
        <v>0</v>
      </c>
      <c r="T8" s="131">
        <f>Table145[[#This Row],[Agevolazione]]*Table145[[#This Row],[% agevolazioni in investimenti di cui linea di intervento 006
(50%)]]</f>
        <v>0</v>
      </c>
      <c r="U8" s="131"/>
    </row>
    <row r="9" spans="1:21">
      <c r="A9" s="130"/>
      <c r="B9" s="94"/>
      <c r="C9" s="94"/>
      <c r="D9" s="172"/>
      <c r="E9" s="89" t="s">
        <v>132</v>
      </c>
      <c r="F9" s="148"/>
      <c r="G9" s="107">
        <v>1720</v>
      </c>
      <c r="H9" s="92">
        <v>43</v>
      </c>
      <c r="I9" s="92">
        <f>Table145[[#This Row],[Costo standard (€/ora)]]*Table145[[#This Row],['# Mesi persona]]*Table145[[#This Row],[Ore/anno]]/12</f>
        <v>0</v>
      </c>
      <c r="J9" s="93">
        <f>Table145[[#This Row],[Costo Personale (€)]]*0.15</f>
        <v>0</v>
      </c>
      <c r="K9" s="93">
        <f>Table145[[#This Row],[Costo Personale (€)]]+Table145[[#This Row],[Costi indiretti (15%)]]</f>
        <v>0</v>
      </c>
      <c r="L9" s="94">
        <v>0</v>
      </c>
      <c r="M9" s="94">
        <v>0.25</v>
      </c>
      <c r="N9" s="94">
        <v>0.25</v>
      </c>
      <c r="O9" s="94"/>
      <c r="P9" s="131">
        <f>Table145[[#This Row],[Costo Totale del Personale (€)]]*(Table145[[#This Row],[% intensità agevolazione]]+Table145[[#This Row],[eventuale maggiorazione % intensità agevolazione]])</f>
        <v>0</v>
      </c>
      <c r="Q9" s="131">
        <f>Table145[[#This Row],[Agevolazione]]*Table145[[#This Row],[% agovolazioni localizzate nelle Regioni del Mezzogiorno]]</f>
        <v>0</v>
      </c>
      <c r="R9" s="131">
        <f>Table145[[#This Row],[Agevolazione]]*Table145[[#This Row],[% agevolazioni in investimenti di cui linea di intervento 022
(minimo 25%)]]</f>
        <v>0</v>
      </c>
      <c r="S9" s="131">
        <f>Table145[[#This Row],[Agevolazione]]*Table145[[#This Row],[% agevolazioni in investimenti di cui linea di intervento 023
(minimo 25%)]]</f>
        <v>0</v>
      </c>
      <c r="T9" s="131">
        <f>Table145[[#This Row],[Agevolazione]]*Table145[[#This Row],[% agevolazioni in investimenti di cui linea di intervento 006
(50%)]]</f>
        <v>0</v>
      </c>
      <c r="U9" s="131"/>
    </row>
    <row r="10" spans="1:21" ht="16" thickBot="1">
      <c r="A10" s="130"/>
      <c r="B10" s="94"/>
      <c r="C10" s="94"/>
      <c r="D10" s="172"/>
      <c r="E10" s="89" t="s">
        <v>133</v>
      </c>
      <c r="F10" s="149"/>
      <c r="G10" s="107">
        <v>1720</v>
      </c>
      <c r="H10" s="92">
        <v>27</v>
      </c>
      <c r="I10" s="92">
        <f>Table145[[#This Row],[Costo standard (€/ora)]]*Table145[[#This Row],['# Mesi persona]]*Table145[[#This Row],[Ore/anno]]/12</f>
        <v>0</v>
      </c>
      <c r="J10" s="93">
        <f>Table145[[#This Row],[Costo Personale (€)]]*0.15</f>
        <v>0</v>
      </c>
      <c r="K10" s="93">
        <f>Table145[[#This Row],[Costo Personale (€)]]+Table145[[#This Row],[Costi indiretti (15%)]]</f>
        <v>0</v>
      </c>
      <c r="L10" s="94">
        <v>0</v>
      </c>
      <c r="M10" s="94">
        <v>0.25</v>
      </c>
      <c r="N10" s="94">
        <v>0.25</v>
      </c>
      <c r="O10" s="94"/>
      <c r="P10" s="131">
        <f>Table145[[#This Row],[Costo Totale del Personale (€)]]*(Table145[[#This Row],[% intensità agevolazione]]+Table145[[#This Row],[eventuale maggiorazione % intensità agevolazione]])</f>
        <v>0</v>
      </c>
      <c r="Q10" s="131">
        <f>Table145[[#This Row],[Agevolazione]]*Table145[[#This Row],[% agovolazioni localizzate nelle Regioni del Mezzogiorno]]</f>
        <v>0</v>
      </c>
      <c r="R10" s="131">
        <f>Table145[[#This Row],[Agevolazione]]*Table145[[#This Row],[% agevolazioni in investimenti di cui linea di intervento 022
(minimo 25%)]]</f>
        <v>0</v>
      </c>
      <c r="S10" s="131">
        <f>Table145[[#This Row],[Agevolazione]]*Table145[[#This Row],[% agevolazioni in investimenti di cui linea di intervento 023
(minimo 25%)]]</f>
        <v>0</v>
      </c>
      <c r="T10" s="131">
        <f>Table145[[#This Row],[Agevolazione]]*Table145[[#This Row],[% agevolazioni in investimenti di cui linea di intervento 006
(50%)]]</f>
        <v>0</v>
      </c>
      <c r="U10" s="169"/>
    </row>
    <row r="11" spans="1:21" ht="16" thickBot="1">
      <c r="A11" s="90"/>
      <c r="B11" s="90"/>
      <c r="D11" s="134"/>
      <c r="F11" s="134"/>
      <c r="G11" s="133"/>
      <c r="J11" s="141" t="s">
        <v>142</v>
      </c>
      <c r="K11" s="143">
        <f>SUM(K2:K10)</f>
        <v>0</v>
      </c>
      <c r="O11" s="141" t="s">
        <v>89</v>
      </c>
      <c r="P11" s="142">
        <f>SUM(P2:P10)</f>
        <v>0</v>
      </c>
      <c r="Q11" s="142">
        <f>SUM(Q2:Q10)</f>
        <v>0</v>
      </c>
      <c r="R11" s="142">
        <f>SUM(R2:R10)</f>
        <v>0</v>
      </c>
      <c r="S11" s="142">
        <f>SUM(S2:S10)</f>
        <v>0</v>
      </c>
      <c r="T11" s="143">
        <f>SUM(T2:T10)</f>
        <v>0</v>
      </c>
      <c r="U11" s="133"/>
    </row>
    <row r="13" spans="1:21">
      <c r="J13" s="135" t="s">
        <v>85</v>
      </c>
      <c r="K13" s="136">
        <f>K2+K3+K4</f>
        <v>0</v>
      </c>
      <c r="O13" s="135" t="s">
        <v>85</v>
      </c>
      <c r="P13" s="136">
        <f>P2+P3+P4</f>
        <v>0</v>
      </c>
      <c r="Q13" s="136">
        <f>Q2+Q3+Q4</f>
        <v>0</v>
      </c>
      <c r="R13" s="136">
        <f>R2+R3+R4</f>
        <v>0</v>
      </c>
      <c r="S13" s="136">
        <f>S2+S3+S4</f>
        <v>0</v>
      </c>
      <c r="T13" s="136">
        <f>T2+T3+T4</f>
        <v>0</v>
      </c>
    </row>
    <row r="14" spans="1:21">
      <c r="J14" s="135" t="s">
        <v>86</v>
      </c>
      <c r="K14" s="136">
        <f>K5+K6+K7</f>
        <v>0</v>
      </c>
      <c r="O14" s="135" t="s">
        <v>86</v>
      </c>
      <c r="P14" s="136">
        <f>P5+P6+P7</f>
        <v>0</v>
      </c>
      <c r="Q14" s="136">
        <f>Q5+Q6+Q7</f>
        <v>0</v>
      </c>
      <c r="R14" s="136">
        <f>R5+R6+R7</f>
        <v>0</v>
      </c>
      <c r="S14" s="136">
        <f>S5+S6+S7</f>
        <v>0</v>
      </c>
      <c r="T14" s="136">
        <f>T5+T6+T7</f>
        <v>0</v>
      </c>
    </row>
    <row r="15" spans="1:21">
      <c r="J15" s="135"/>
      <c r="K15" s="136"/>
      <c r="O15" s="135"/>
      <c r="P15" s="136"/>
      <c r="Q15" s="136"/>
      <c r="R15" s="136"/>
      <c r="S15" s="136"/>
      <c r="T15" s="136"/>
    </row>
    <row r="16" spans="1:21">
      <c r="J16" s="135"/>
      <c r="K16" s="136">
        <f>K8+K9+K10</f>
        <v>0</v>
      </c>
      <c r="O16" s="135"/>
      <c r="P16" s="136">
        <f>P8+P9+P10</f>
        <v>0</v>
      </c>
      <c r="Q16" s="136">
        <f>Q8+Q9+Q10</f>
        <v>0</v>
      </c>
      <c r="R16" s="136">
        <f>R8+R9+R10</f>
        <v>0</v>
      </c>
      <c r="S16" s="136">
        <f>S8+S9+S10</f>
        <v>0</v>
      </c>
      <c r="T16" s="136">
        <f>T8+T9+T10</f>
        <v>0</v>
      </c>
    </row>
    <row r="18" spans="1:21" ht="72.5">
      <c r="A18" s="124" t="s">
        <v>136</v>
      </c>
      <c r="B18" s="124" t="s">
        <v>137</v>
      </c>
      <c r="C18" s="124" t="s">
        <v>138</v>
      </c>
      <c r="D18" s="91"/>
      <c r="H18" s="123" t="s">
        <v>112</v>
      </c>
      <c r="I18" s="123" t="s">
        <v>113</v>
      </c>
      <c r="J18" s="123" t="s">
        <v>122</v>
      </c>
      <c r="K18" s="123" t="s">
        <v>123</v>
      </c>
      <c r="L18" s="124" t="s">
        <v>135</v>
      </c>
      <c r="M18" s="124" t="s">
        <v>127</v>
      </c>
      <c r="N18" s="124" t="s">
        <v>128</v>
      </c>
      <c r="O18" s="125" t="s">
        <v>129</v>
      </c>
      <c r="P18" s="125" t="s">
        <v>139</v>
      </c>
      <c r="Q18" s="125" t="s">
        <v>140</v>
      </c>
      <c r="R18" s="125" t="s">
        <v>146</v>
      </c>
      <c r="S18" s="125" t="s">
        <v>147</v>
      </c>
      <c r="T18" s="125" t="s">
        <v>148</v>
      </c>
    </row>
    <row r="19" spans="1:21">
      <c r="A19" s="127" t="s">
        <v>85</v>
      </c>
      <c r="B19" s="127">
        <v>1</v>
      </c>
      <c r="C19" s="127"/>
      <c r="D19" s="152"/>
      <c r="H19" s="126">
        <v>0</v>
      </c>
      <c r="I19" s="126">
        <v>0</v>
      </c>
      <c r="J19" s="126">
        <v>0</v>
      </c>
      <c r="K19" s="126">
        <f>SUM(H19:J19)</f>
        <v>0</v>
      </c>
      <c r="L19" s="127">
        <v>0</v>
      </c>
      <c r="M19" s="127">
        <v>0.25</v>
      </c>
      <c r="N19" s="127">
        <v>0.25</v>
      </c>
      <c r="O19" s="127">
        <v>0.5</v>
      </c>
      <c r="P19" s="132">
        <f>K19*(B19+C19)</f>
        <v>0</v>
      </c>
      <c r="Q19" s="132">
        <f>P19*L19</f>
        <v>0</v>
      </c>
      <c r="R19" s="132">
        <f>P19*M19</f>
        <v>0</v>
      </c>
      <c r="S19" s="132">
        <f>P19*N19</f>
        <v>0</v>
      </c>
      <c r="T19" s="132">
        <f>P19*O19</f>
        <v>0</v>
      </c>
      <c r="U19" s="129"/>
    </row>
    <row r="20" spans="1:21">
      <c r="A20" s="127" t="s">
        <v>86</v>
      </c>
      <c r="B20" s="127">
        <v>0.5</v>
      </c>
      <c r="C20" s="127">
        <v>0.15</v>
      </c>
      <c r="D20" s="129"/>
      <c r="H20" s="126">
        <v>0</v>
      </c>
      <c r="I20" s="126">
        <v>0</v>
      </c>
      <c r="J20" s="126">
        <v>0</v>
      </c>
      <c r="K20" s="126">
        <f t="shared" ref="K20:K22" si="0">SUM(H20:J20)</f>
        <v>0</v>
      </c>
      <c r="L20" s="127">
        <v>0</v>
      </c>
      <c r="M20" s="127">
        <v>0.25</v>
      </c>
      <c r="N20" s="127">
        <v>0.25</v>
      </c>
      <c r="O20" s="127">
        <v>0.5</v>
      </c>
      <c r="P20" s="132">
        <f>K20*(B20+C20)</f>
        <v>0</v>
      </c>
      <c r="Q20" s="132">
        <f>P20*L20</f>
        <v>0</v>
      </c>
      <c r="R20" s="132">
        <f t="shared" ref="R20:R22" si="1">P20*M20</f>
        <v>0</v>
      </c>
      <c r="S20" s="132">
        <f t="shared" ref="S20:S22" si="2">P20*N20</f>
        <v>0</v>
      </c>
      <c r="T20" s="132">
        <f t="shared" ref="T20:T22" si="3">P20*O20</f>
        <v>0</v>
      </c>
      <c r="U20" s="129"/>
    </row>
    <row r="21" spans="1:21">
      <c r="A21" s="127"/>
      <c r="B21" s="127"/>
      <c r="C21" s="127"/>
      <c r="D21" s="129"/>
      <c r="H21" s="126">
        <v>0</v>
      </c>
      <c r="I21" s="126">
        <v>0</v>
      </c>
      <c r="J21" s="126">
        <v>0</v>
      </c>
      <c r="K21" s="126">
        <f t="shared" si="0"/>
        <v>0</v>
      </c>
      <c r="L21" s="127">
        <v>0</v>
      </c>
      <c r="M21" s="127">
        <v>0.25</v>
      </c>
      <c r="N21" s="127">
        <v>0.25</v>
      </c>
      <c r="O21" s="127">
        <v>0.5</v>
      </c>
      <c r="P21" s="132">
        <f>K21*(B21+C21)</f>
        <v>0</v>
      </c>
      <c r="Q21" s="132">
        <f>P21*L21</f>
        <v>0</v>
      </c>
      <c r="R21" s="132">
        <f t="shared" si="1"/>
        <v>0</v>
      </c>
      <c r="S21" s="132">
        <f t="shared" si="2"/>
        <v>0</v>
      </c>
      <c r="T21" s="132">
        <f t="shared" si="3"/>
        <v>0</v>
      </c>
      <c r="U21" s="129"/>
    </row>
    <row r="22" spans="1:21">
      <c r="A22" s="146"/>
      <c r="B22" s="128"/>
      <c r="C22" s="128"/>
      <c r="D22" s="129"/>
      <c r="H22" s="145">
        <v>0</v>
      </c>
      <c r="I22" s="145">
        <v>0</v>
      </c>
      <c r="J22" s="145">
        <v>0</v>
      </c>
      <c r="K22" s="145">
        <f t="shared" si="0"/>
        <v>0</v>
      </c>
      <c r="L22" s="128">
        <v>0</v>
      </c>
      <c r="M22" s="128">
        <v>0.25</v>
      </c>
      <c r="N22" s="128">
        <v>0.25</v>
      </c>
      <c r="O22" s="128">
        <v>0.5</v>
      </c>
      <c r="P22" s="145">
        <f>K22*(B22+C22)</f>
        <v>0</v>
      </c>
      <c r="Q22" s="145">
        <f>P22*L22</f>
        <v>0</v>
      </c>
      <c r="R22" s="145">
        <f t="shared" si="1"/>
        <v>0</v>
      </c>
      <c r="S22" s="145">
        <f t="shared" si="2"/>
        <v>0</v>
      </c>
      <c r="T22" s="145">
        <f t="shared" si="3"/>
        <v>0</v>
      </c>
    </row>
    <row r="23" spans="1:21">
      <c r="J23" s="134" t="s">
        <v>142</v>
      </c>
      <c r="K23" s="133">
        <f>SUM(K19:K22)</f>
        <v>0</v>
      </c>
      <c r="O23" s="134" t="s">
        <v>89</v>
      </c>
      <c r="P23" s="133">
        <f>SUM(P19:P22)</f>
        <v>0</v>
      </c>
      <c r="Q23" s="133">
        <f>SUM(Q19:Q22)</f>
        <v>0</v>
      </c>
      <c r="R23" s="133">
        <f>SUM(R19:R22)</f>
        <v>0</v>
      </c>
      <c r="S23" s="133">
        <f>SUM(S19:S22)</f>
        <v>0</v>
      </c>
      <c r="T23" s="133">
        <f>SUM(T19:T22)</f>
        <v>0</v>
      </c>
    </row>
    <row r="25" spans="1:21">
      <c r="I25" t="s">
        <v>149</v>
      </c>
      <c r="N25" t="s">
        <v>151</v>
      </c>
    </row>
    <row r="26" spans="1:21">
      <c r="J26" s="135" t="s">
        <v>85</v>
      </c>
      <c r="K26" s="136">
        <f>K19+K13</f>
        <v>0</v>
      </c>
      <c r="O26" s="135" t="s">
        <v>85</v>
      </c>
      <c r="P26" s="136">
        <f t="shared" ref="P26:T29" si="4">P19+P13</f>
        <v>0</v>
      </c>
      <c r="Q26" s="136">
        <f t="shared" si="4"/>
        <v>0</v>
      </c>
      <c r="R26" s="136">
        <f t="shared" si="4"/>
        <v>0</v>
      </c>
      <c r="S26" s="136">
        <f t="shared" si="4"/>
        <v>0</v>
      </c>
      <c r="T26" s="136">
        <f t="shared" si="4"/>
        <v>0</v>
      </c>
    </row>
    <row r="27" spans="1:21">
      <c r="J27" s="135" t="s">
        <v>86</v>
      </c>
      <c r="K27" s="136">
        <f>K20+K14</f>
        <v>0</v>
      </c>
      <c r="O27" s="135" t="s">
        <v>86</v>
      </c>
      <c r="P27" s="136">
        <f t="shared" si="4"/>
        <v>0</v>
      </c>
      <c r="Q27" s="136">
        <f t="shared" si="4"/>
        <v>0</v>
      </c>
      <c r="R27" s="136">
        <f t="shared" si="4"/>
        <v>0</v>
      </c>
      <c r="S27" s="136">
        <f t="shared" si="4"/>
        <v>0</v>
      </c>
      <c r="T27" s="136">
        <f t="shared" si="4"/>
        <v>0</v>
      </c>
    </row>
    <row r="28" spans="1:21">
      <c r="J28" s="135" t="s">
        <v>87</v>
      </c>
      <c r="K28" s="136">
        <f>K21+K15</f>
        <v>0</v>
      </c>
      <c r="O28" s="135" t="s">
        <v>87</v>
      </c>
      <c r="P28" s="136">
        <f t="shared" si="4"/>
        <v>0</v>
      </c>
      <c r="Q28" s="136">
        <f t="shared" si="4"/>
        <v>0</v>
      </c>
      <c r="R28" s="136">
        <f t="shared" si="4"/>
        <v>0</v>
      </c>
      <c r="S28" s="136">
        <f t="shared" si="4"/>
        <v>0</v>
      </c>
      <c r="T28" s="136">
        <f t="shared" si="4"/>
        <v>0</v>
      </c>
    </row>
    <row r="29" spans="1:21">
      <c r="J29" s="135"/>
      <c r="K29" s="136">
        <f>K22+K16</f>
        <v>0</v>
      </c>
      <c r="O29" s="135"/>
      <c r="P29" s="136">
        <f t="shared" si="4"/>
        <v>0</v>
      </c>
      <c r="Q29" s="136">
        <f t="shared" si="4"/>
        <v>0</v>
      </c>
      <c r="R29" s="136">
        <f t="shared" si="4"/>
        <v>0</v>
      </c>
      <c r="S29" s="136">
        <f t="shared" si="4"/>
        <v>0</v>
      </c>
      <c r="T29" s="136">
        <f t="shared" si="4"/>
        <v>0</v>
      </c>
    </row>
    <row r="31" spans="1:21">
      <c r="J31" s="134" t="s">
        <v>142</v>
      </c>
      <c r="K31" s="133">
        <f>SUM(K26:K30)</f>
        <v>0</v>
      </c>
      <c r="O31" s="134" t="s">
        <v>89</v>
      </c>
      <c r="P31" s="133">
        <f>SUM(P26:P30)</f>
        <v>0</v>
      </c>
      <c r="Q31" s="133">
        <f>SUM(Q26:Q30)</f>
        <v>0</v>
      </c>
      <c r="R31" s="133">
        <f>SUM(R26:R30)</f>
        <v>0</v>
      </c>
      <c r="S31" s="133">
        <f>SUM(S26:S30)</f>
        <v>0</v>
      </c>
      <c r="T31" s="133">
        <f>SUM(T26:T30)</f>
        <v>0</v>
      </c>
    </row>
    <row r="32" spans="1:21">
      <c r="J32" s="137" t="s">
        <v>150</v>
      </c>
      <c r="K32" s="133">
        <f>K23+K11</f>
        <v>0</v>
      </c>
    </row>
    <row r="34" spans="8:39">
      <c r="H34" s="183" t="s">
        <v>85</v>
      </c>
      <c r="I34" s="183"/>
      <c r="J34" s="183"/>
      <c r="K34" s="183"/>
      <c r="L34" s="183"/>
      <c r="M34" s="183"/>
      <c r="N34" s="183" t="s">
        <v>86</v>
      </c>
      <c r="O34" s="183"/>
      <c r="P34" s="183"/>
      <c r="Q34" s="183"/>
      <c r="R34" s="183"/>
      <c r="S34" s="183"/>
      <c r="T34" s="183"/>
      <c r="U34" s="183" t="s">
        <v>87</v>
      </c>
      <c r="V34" s="183"/>
      <c r="W34" s="183"/>
      <c r="X34" s="183"/>
      <c r="Y34" s="183"/>
      <c r="Z34" s="183"/>
      <c r="AA34" s="183"/>
      <c r="AB34" s="183" t="s">
        <v>88</v>
      </c>
      <c r="AC34" s="183"/>
      <c r="AD34" s="183"/>
      <c r="AE34" s="183"/>
      <c r="AF34" s="183"/>
      <c r="AG34" s="183"/>
      <c r="AH34" s="182" t="s">
        <v>89</v>
      </c>
      <c r="AI34" s="182"/>
      <c r="AJ34" s="182"/>
      <c r="AK34" s="182"/>
      <c r="AL34" s="182"/>
      <c r="AM34" s="182"/>
    </row>
    <row r="35" spans="8:39" ht="101.5">
      <c r="H35" s="110" t="s">
        <v>90</v>
      </c>
      <c r="I35" s="111" t="s">
        <v>108</v>
      </c>
      <c r="J35" s="110" t="s">
        <v>91</v>
      </c>
      <c r="K35" s="110" t="s">
        <v>92</v>
      </c>
      <c r="L35" s="110" t="s">
        <v>93</v>
      </c>
      <c r="M35" s="110" t="s">
        <v>94</v>
      </c>
      <c r="N35" s="110" t="s">
        <v>90</v>
      </c>
      <c r="O35" s="111" t="s">
        <v>141</v>
      </c>
      <c r="P35" s="110" t="s">
        <v>91</v>
      </c>
      <c r="Q35" s="110" t="s">
        <v>92</v>
      </c>
      <c r="R35" s="110" t="s">
        <v>93</v>
      </c>
      <c r="S35" s="110" t="s">
        <v>94</v>
      </c>
      <c r="T35" s="110" t="s">
        <v>95</v>
      </c>
      <c r="U35" s="110" t="s">
        <v>90</v>
      </c>
      <c r="V35" s="111" t="s">
        <v>141</v>
      </c>
      <c r="W35" s="110" t="s">
        <v>91</v>
      </c>
      <c r="X35" s="110" t="s">
        <v>92</v>
      </c>
      <c r="Y35" s="110" t="s">
        <v>93</v>
      </c>
      <c r="Z35" s="110" t="s">
        <v>94</v>
      </c>
      <c r="AA35" s="110" t="s">
        <v>95</v>
      </c>
      <c r="AB35" s="110" t="s">
        <v>90</v>
      </c>
      <c r="AC35" s="111" t="s">
        <v>108</v>
      </c>
      <c r="AD35" s="110" t="s">
        <v>91</v>
      </c>
      <c r="AE35" s="110" t="s">
        <v>92</v>
      </c>
      <c r="AF35" s="110" t="s">
        <v>93</v>
      </c>
      <c r="AG35" s="110" t="s">
        <v>94</v>
      </c>
      <c r="AH35" s="117" t="s">
        <v>96</v>
      </c>
      <c r="AI35" s="117" t="s">
        <v>109</v>
      </c>
      <c r="AJ35" s="117" t="s">
        <v>91</v>
      </c>
      <c r="AK35" s="117" t="s">
        <v>92</v>
      </c>
      <c r="AL35" s="117" t="s">
        <v>93</v>
      </c>
      <c r="AM35" s="117" t="s">
        <v>94</v>
      </c>
    </row>
    <row r="36" spans="8:39">
      <c r="H36" s="144">
        <f>K26</f>
        <v>0</v>
      </c>
      <c r="I36" s="150">
        <f>B19</f>
        <v>1</v>
      </c>
      <c r="J36" s="144">
        <f>R26</f>
        <v>0</v>
      </c>
      <c r="K36" s="144">
        <f>S26</f>
        <v>0</v>
      </c>
      <c r="L36" s="144">
        <f>T26</f>
        <v>0</v>
      </c>
      <c r="M36" s="144">
        <f>Q26</f>
        <v>0</v>
      </c>
      <c r="N36" s="144">
        <f>K27</f>
        <v>0</v>
      </c>
      <c r="O36" s="150">
        <f>B20+C20</f>
        <v>0.65</v>
      </c>
      <c r="P36" s="144">
        <f>R27</f>
        <v>0</v>
      </c>
      <c r="Q36" s="144">
        <f>S27</f>
        <v>0</v>
      </c>
      <c r="R36" s="144">
        <f>T27</f>
        <v>0</v>
      </c>
      <c r="S36" s="144">
        <f>Q27</f>
        <v>0</v>
      </c>
      <c r="T36" s="151"/>
      <c r="U36" s="144">
        <f>K28</f>
        <v>0</v>
      </c>
      <c r="V36" s="150">
        <f>B21+C21</f>
        <v>0</v>
      </c>
      <c r="W36" s="144">
        <f>R28</f>
        <v>0</v>
      </c>
      <c r="X36" s="144">
        <f>S28</f>
        <v>0</v>
      </c>
      <c r="Y36" s="144">
        <f>T28</f>
        <v>0</v>
      </c>
      <c r="Z36" s="144">
        <f>Q28</f>
        <v>0</v>
      </c>
      <c r="AA36" s="151"/>
      <c r="AB36" s="144">
        <f>K29</f>
        <v>0</v>
      </c>
      <c r="AC36" s="150">
        <f>B22</f>
        <v>0</v>
      </c>
      <c r="AD36" s="144">
        <f>R29</f>
        <v>0</v>
      </c>
      <c r="AE36" s="144">
        <f>S29</f>
        <v>0</v>
      </c>
      <c r="AF36" s="144">
        <f>T29</f>
        <v>0</v>
      </c>
      <c r="AG36" s="144">
        <f>U29</f>
        <v>0</v>
      </c>
      <c r="AH36" s="144">
        <f>H36+N36+U36+AB36</f>
        <v>0</v>
      </c>
      <c r="AI36" s="144">
        <f>H36*I36+N36*O36+U36*V36+AB36*AC36</f>
        <v>0</v>
      </c>
      <c r="AJ36" s="144">
        <f>J36+P36+W36+AD36</f>
        <v>0</v>
      </c>
      <c r="AK36" s="144">
        <f>K36+Q36+X36+AE36</f>
        <v>0</v>
      </c>
      <c r="AL36" s="144">
        <f>L36+R36+Y36+AF36</f>
        <v>0</v>
      </c>
      <c r="AM36" s="144">
        <f>M36+S36+Z36+AG36</f>
        <v>0</v>
      </c>
    </row>
    <row r="39" spans="8:39" ht="58">
      <c r="H39" s="171" t="s">
        <v>183</v>
      </c>
      <c r="I39" s="171" t="s">
        <v>185</v>
      </c>
      <c r="J39" s="171" t="s">
        <v>176</v>
      </c>
    </row>
    <row r="40" spans="8:39">
      <c r="H40" s="173">
        <v>1</v>
      </c>
      <c r="I40" s="173">
        <v>1</v>
      </c>
      <c r="J40" s="174">
        <f>I40/SUM(H40)</f>
        <v>1</v>
      </c>
    </row>
  </sheetData>
  <mergeCells count="5">
    <mergeCell ref="H34:M34"/>
    <mergeCell ref="N34:T34"/>
    <mergeCell ref="U34:AA34"/>
    <mergeCell ref="AB34:AG34"/>
    <mergeCell ref="AH34:AM34"/>
  </mergeCells>
  <phoneticPr fontId="31" type="noConversion"/>
  <dataValidations disablePrompts="1" count="2">
    <dataValidation type="decimal" allowBlank="1" showInputMessage="1" showErrorMessage="1" sqref="V34 O34 H34:H35 I34 J34:N35 P34:S35 U34:U35 W34:Z35 AB34:AB35 AC34 AD34:AH35 AI34 AJ34:AM35" xr:uid="{A05C966C-0240-44D9-BF9D-0A75D3BCC67C}">
      <formula1>0</formula1>
      <formula2>300000000</formula2>
    </dataValidation>
    <dataValidation type="list" allowBlank="1" showInputMessage="1" showErrorMessage="1" sqref="D2:D10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39"/>
  <sheetViews>
    <sheetView topLeftCell="L1" zoomScale="80" zoomScaleNormal="80" workbookViewId="0">
      <selection activeCell="F41" sqref="F41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8203125" customWidth="1"/>
    <col min="27" max="27" width="14.75" customWidth="1"/>
    <col min="28" max="28" width="13.75" customWidth="1"/>
    <col min="29" max="29" width="17.5" customWidth="1"/>
    <col min="30" max="30" width="16.08203125" customWidth="1"/>
    <col min="31" max="32" width="15.3320312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320312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08203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08203125" customWidth="1"/>
    <col min="53" max="53" width="14.75" customWidth="1"/>
    <col min="54" max="54" width="13.75" customWidth="1"/>
  </cols>
  <sheetData>
    <row r="1" spans="1:21" s="95" customFormat="1" ht="74.25" customHeight="1" thickBot="1">
      <c r="A1" s="122" t="s">
        <v>136</v>
      </c>
      <c r="B1" s="122" t="s">
        <v>137</v>
      </c>
      <c r="C1" s="122" t="s">
        <v>138</v>
      </c>
      <c r="D1" s="122" t="s">
        <v>175</v>
      </c>
      <c r="E1" s="91" t="s">
        <v>130</v>
      </c>
      <c r="F1" s="91" t="s">
        <v>143</v>
      </c>
      <c r="G1" s="91" t="s">
        <v>144</v>
      </c>
      <c r="H1" s="91" t="s">
        <v>145</v>
      </c>
      <c r="I1" s="91" t="s">
        <v>110</v>
      </c>
      <c r="J1" s="91" t="s">
        <v>82</v>
      </c>
      <c r="K1" s="91" t="s">
        <v>111</v>
      </c>
      <c r="L1" s="122" t="s">
        <v>134</v>
      </c>
      <c r="M1" s="122" t="s">
        <v>124</v>
      </c>
      <c r="N1" s="122" t="s">
        <v>125</v>
      </c>
      <c r="O1" s="122" t="s">
        <v>126</v>
      </c>
      <c r="P1" s="122" t="s">
        <v>139</v>
      </c>
      <c r="Q1" s="122" t="s">
        <v>140</v>
      </c>
      <c r="R1" s="122" t="s">
        <v>154</v>
      </c>
      <c r="S1" s="122" t="s">
        <v>153</v>
      </c>
      <c r="T1" s="122" t="s">
        <v>152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131</v>
      </c>
      <c r="F2" s="147"/>
      <c r="G2" s="107">
        <v>1720</v>
      </c>
      <c r="H2" s="92">
        <v>75</v>
      </c>
      <c r="I2" s="92">
        <f>Table1456[[#This Row],[Costo standard (€/ora)]]*Table1456[[#This Row],['# Mesi persona]]*Table1456[[#This Row],[Ore/anno]]/12</f>
        <v>0</v>
      </c>
      <c r="J2" s="93">
        <f>Table1456[[#This Row],[Costo Personale (€)]]*0.15</f>
        <v>0</v>
      </c>
      <c r="K2" s="93">
        <f>Table1456[[#This Row],[Costo Personale (€)]]+Table1456[[#This Row],[Costi indiretti (15%)]]</f>
        <v>0</v>
      </c>
      <c r="L2" s="94">
        <v>0</v>
      </c>
      <c r="M2" s="94">
        <v>0.25</v>
      </c>
      <c r="N2" s="94">
        <v>0.25</v>
      </c>
      <c r="O2" s="94"/>
      <c r="P2" s="131">
        <f>Table1456[[#This Row],[Costo Totale del Personale (€)]]*(Table1456[[#This Row],[% intensità agevolazione]]+Table1456[[#This Row],[eventuale maggiorazione % intensità agevolazione]])</f>
        <v>0</v>
      </c>
      <c r="Q2" s="131">
        <f>Table1456[[#This Row],[Agevolazione]]*Table1456[[#This Row],[% agovolazioni localizzate nelle Regioni del Mezzogiorno]]</f>
        <v>0</v>
      </c>
      <c r="R2" s="131">
        <f>Table1456[[#This Row],[Agevolazione]]*Table1456[[#This Row],[% agevolazioni in investimenti di cui linea di intervento 022
(minimo 25%)]]</f>
        <v>0</v>
      </c>
      <c r="S2" s="131">
        <f>Table1456[[#This Row],[Agevolazione]]*Table1456[[#This Row],[% agevolazioni in investimenti di cui linea di intervento 023
(minimo 25%)]]</f>
        <v>0</v>
      </c>
      <c r="T2" s="131">
        <f>Table1456[[#This Row],[Agevolazione]]*Table1456[[#This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132</v>
      </c>
      <c r="F3" s="148"/>
      <c r="G3" s="107">
        <v>1720</v>
      </c>
      <c r="H3" s="92">
        <v>43</v>
      </c>
      <c r="I3" s="92">
        <f>Table1456[[#This Row],[Costo standard (€/ora)]]*Table1456[[#This Row],['# Mesi persona]]*Table1456[[#This Row],[Ore/anno]]/12</f>
        <v>0</v>
      </c>
      <c r="J3" s="93">
        <f>Table1456[[#This Row],[Costo Personale (€)]]*0.15</f>
        <v>0</v>
      </c>
      <c r="K3" s="93">
        <f>Table1456[[#This Row],[Costo Personale (€)]]+Table1456[[#This Row],[Costi indiretti (15%)]]</f>
        <v>0</v>
      </c>
      <c r="L3" s="94">
        <v>0</v>
      </c>
      <c r="M3" s="94">
        <v>0.25</v>
      </c>
      <c r="N3" s="94">
        <v>0.25</v>
      </c>
      <c r="O3" s="94"/>
      <c r="P3" s="131">
        <f>Table1456[[#This Row],[Costo Totale del Personale (€)]]*(Table1456[[#This Row],[% intensità agevolazione]]+Table1456[[#This Row],[eventuale maggiorazione % intensità agevolazione]])</f>
        <v>0</v>
      </c>
      <c r="Q3" s="131">
        <f>Table1456[[#This Row],[Agevolazione]]*Table1456[[#This Row],[% agovolazioni localizzate nelle Regioni del Mezzogiorno]]</f>
        <v>0</v>
      </c>
      <c r="R3" s="131">
        <f>Table1456[[#This Row],[Agevolazione]]*Table1456[[#This Row],[% agevolazioni in investimenti di cui linea di intervento 022
(minimo 25%)]]</f>
        <v>0</v>
      </c>
      <c r="S3" s="131">
        <f>Table1456[[#This Row],[Agevolazione]]*Table1456[[#This Row],[% agevolazioni in investimenti di cui linea di intervento 023
(minimo 25%)]]</f>
        <v>0</v>
      </c>
      <c r="T3" s="131">
        <f>Table1456[[#This Row],[Agevolazione]]*Table1456[[#This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133</v>
      </c>
      <c r="F4" s="148"/>
      <c r="G4" s="107">
        <v>1720</v>
      </c>
      <c r="H4" s="92">
        <v>27</v>
      </c>
      <c r="I4" s="92">
        <f>Table1456[[#This Row],[Costo standard (€/ora)]]*Table1456[[#This Row],['# Mesi persona]]*Table1456[[#This Row],[Ore/anno]]/12</f>
        <v>0</v>
      </c>
      <c r="J4" s="93">
        <f>Table1456[[#This Row],[Costo Personale (€)]]*0.15</f>
        <v>0</v>
      </c>
      <c r="K4" s="93">
        <f>Table1456[[#This Row],[Costo Personale (€)]]+Table1456[[#This Row],[Costi indiretti (15%)]]</f>
        <v>0</v>
      </c>
      <c r="L4" s="94">
        <v>0</v>
      </c>
      <c r="M4" s="94">
        <v>0.25</v>
      </c>
      <c r="N4" s="94">
        <v>0.25</v>
      </c>
      <c r="O4" s="94"/>
      <c r="P4" s="131">
        <f>Table1456[[#This Row],[Costo Totale del Personale (€)]]*(Table1456[[#This Row],[% intensità agevolazione]]+Table1456[[#This Row],[eventuale maggiorazione % intensità agevolazione]])</f>
        <v>0</v>
      </c>
      <c r="Q4" s="131">
        <f>Table1456[[#This Row],[Agevolazione]]*Table1456[[#This Row],[% agovolazioni localizzate nelle Regioni del Mezzogiorno]]</f>
        <v>0</v>
      </c>
      <c r="R4" s="131">
        <f>Table1456[[#This Row],[Agevolazione]]*Table1456[[#This Row],[% agevolazioni in investimenti di cui linea di intervento 022
(minimo 25%)]]</f>
        <v>0</v>
      </c>
      <c r="S4" s="131">
        <f>Table1456[[#This Row],[Agevolazione]]*Table1456[[#This Row],[% agevolazioni in investimenti di cui linea di intervento 023
(minimo 25%)]]</f>
        <v>0</v>
      </c>
      <c r="T4" s="131">
        <f>Table1456[[#This Row],[Agevolazione]]*Table1456[[#This Row],[% agevolazioni in investimenti di cui linea di intervento 006
(50%)]]</f>
        <v>0</v>
      </c>
      <c r="U4" s="131"/>
    </row>
    <row r="5" spans="1:21">
      <c r="A5" s="130" t="s">
        <v>86</v>
      </c>
      <c r="B5" s="94">
        <v>0.6</v>
      </c>
      <c r="C5" s="94">
        <v>0.15</v>
      </c>
      <c r="D5" s="94"/>
      <c r="E5" s="89" t="s">
        <v>131</v>
      </c>
      <c r="F5" s="148"/>
      <c r="G5" s="107">
        <v>1720</v>
      </c>
      <c r="H5" s="92">
        <v>75</v>
      </c>
      <c r="I5" s="92">
        <f>Table1456[[#This Row],[Costo standard (€/ora)]]*Table1456[[#This Row],['# Mesi persona]]*Table1456[[#This Row],[Ore/anno]]/12</f>
        <v>0</v>
      </c>
      <c r="J5" s="93">
        <f>Table1456[[#This Row],[Costo Personale (€)]]*0.15</f>
        <v>0</v>
      </c>
      <c r="K5" s="93">
        <f>Table1456[[#This Row],[Costo Personale (€)]]+Table1456[[#This Row],[Costi indiretti (15%)]]</f>
        <v>0</v>
      </c>
      <c r="L5" s="94">
        <v>0</v>
      </c>
      <c r="M5" s="94">
        <v>0.25</v>
      </c>
      <c r="N5" s="94">
        <v>0.25</v>
      </c>
      <c r="O5" s="94"/>
      <c r="P5" s="131">
        <f>Table1456[[#This Row],[Costo Totale del Personale (€)]]*(Table1456[[#This Row],[% intensità agevolazione]]+Table1456[[#This Row],[eventuale maggiorazione % intensità agevolazione]])</f>
        <v>0</v>
      </c>
      <c r="Q5" s="131">
        <f>Table1456[[#This Row],[Agevolazione]]*Table1456[[#This Row],[% agovolazioni localizzate nelle Regioni del Mezzogiorno]]</f>
        <v>0</v>
      </c>
      <c r="R5" s="131">
        <f>Table1456[[#This Row],[Agevolazione]]*Table1456[[#This Row],[% agevolazioni in investimenti di cui linea di intervento 022
(minimo 25%)]]</f>
        <v>0</v>
      </c>
      <c r="S5" s="131">
        <f>Table1456[[#This Row],[Agevolazione]]*Table1456[[#This Row],[% agevolazioni in investimenti di cui linea di intervento 023
(minimo 25%)]]</f>
        <v>0</v>
      </c>
      <c r="T5" s="131">
        <f>Table1456[[#This Row],[Agevolazione]]*Table1456[[#This Row],[% agevolazioni in investimenti di cui linea di intervento 006
(50%)]]</f>
        <v>0</v>
      </c>
      <c r="U5" s="131"/>
    </row>
    <row r="6" spans="1:21">
      <c r="A6" s="130" t="s">
        <v>86</v>
      </c>
      <c r="B6" s="94">
        <v>0.6</v>
      </c>
      <c r="C6" s="94">
        <v>0.15</v>
      </c>
      <c r="D6" s="94"/>
      <c r="E6" s="89" t="s">
        <v>132</v>
      </c>
      <c r="F6" s="148"/>
      <c r="G6" s="107">
        <v>1720</v>
      </c>
      <c r="H6" s="92">
        <v>43</v>
      </c>
      <c r="I6" s="92">
        <f>Table1456[[#This Row],[Costo standard (€/ora)]]*Table1456[[#This Row],['# Mesi persona]]*Table1456[[#This Row],[Ore/anno]]/12</f>
        <v>0</v>
      </c>
      <c r="J6" s="93">
        <f>Table1456[[#This Row],[Costo Personale (€)]]*0.15</f>
        <v>0</v>
      </c>
      <c r="K6" s="93">
        <f>Table1456[[#This Row],[Costo Personale (€)]]+Table1456[[#This Row],[Costi indiretti (15%)]]</f>
        <v>0</v>
      </c>
      <c r="L6" s="94">
        <v>0</v>
      </c>
      <c r="M6" s="94">
        <v>0.25</v>
      </c>
      <c r="N6" s="94">
        <v>0.25</v>
      </c>
      <c r="O6" s="94"/>
      <c r="P6" s="131">
        <f>Table1456[[#This Row],[Costo Totale del Personale (€)]]*(Table1456[[#This Row],[% intensità agevolazione]]+Table1456[[#This Row],[eventuale maggiorazione % intensità agevolazione]])</f>
        <v>0</v>
      </c>
      <c r="Q6" s="131">
        <f>Table1456[[#This Row],[Agevolazione]]*Table1456[[#This Row],[% agovolazioni localizzate nelle Regioni del Mezzogiorno]]</f>
        <v>0</v>
      </c>
      <c r="R6" s="131">
        <f>Table1456[[#This Row],[Agevolazione]]*Table1456[[#This Row],[% agevolazioni in investimenti di cui linea di intervento 022
(minimo 25%)]]</f>
        <v>0</v>
      </c>
      <c r="S6" s="131">
        <f>Table1456[[#This Row],[Agevolazione]]*Table1456[[#This Row],[% agevolazioni in investimenti di cui linea di intervento 023
(minimo 25%)]]</f>
        <v>0</v>
      </c>
      <c r="T6" s="131">
        <f>Table1456[[#This Row],[Agevolazione]]*Table1456[[#This Row],[% agevolazioni in investimenti di cui linea di intervento 006
(50%)]]</f>
        <v>0</v>
      </c>
      <c r="U6" s="131"/>
    </row>
    <row r="7" spans="1:21">
      <c r="A7" s="130" t="s">
        <v>86</v>
      </c>
      <c r="B7" s="94">
        <v>0.6</v>
      </c>
      <c r="C7" s="94">
        <v>0.15</v>
      </c>
      <c r="D7" s="94"/>
      <c r="E7" s="89" t="s">
        <v>133</v>
      </c>
      <c r="F7" s="148"/>
      <c r="G7" s="107">
        <v>1720</v>
      </c>
      <c r="H7" s="92">
        <v>27</v>
      </c>
      <c r="I7" s="92">
        <f>Table1456[[#This Row],[Costo standard (€/ora)]]*Table1456[[#This Row],['# Mesi persona]]*Table1456[[#This Row],[Ore/anno]]/12</f>
        <v>0</v>
      </c>
      <c r="J7" s="93">
        <f>Table1456[[#This Row],[Costo Personale (€)]]*0.15</f>
        <v>0</v>
      </c>
      <c r="K7" s="93">
        <f>Table1456[[#This Row],[Costo Personale (€)]]+Table1456[[#This Row],[Costi indiretti (15%)]]</f>
        <v>0</v>
      </c>
      <c r="L7" s="94">
        <v>0</v>
      </c>
      <c r="M7" s="94">
        <v>0.25</v>
      </c>
      <c r="N7" s="94">
        <v>0.25</v>
      </c>
      <c r="O7" s="94"/>
      <c r="P7" s="131">
        <f>Table1456[[#This Row],[Costo Totale del Personale (€)]]*(Table1456[[#This Row],[% intensità agevolazione]]+Table1456[[#This Row],[eventuale maggiorazione % intensità agevolazione]])</f>
        <v>0</v>
      </c>
      <c r="Q7" s="131">
        <f>Table1456[[#This Row],[Agevolazione]]*Table1456[[#This Row],[% agovolazioni localizzate nelle Regioni del Mezzogiorno]]</f>
        <v>0</v>
      </c>
      <c r="R7" s="131">
        <f>Table1456[[#This Row],[Agevolazione]]*Table1456[[#This Row],[% agevolazioni in investimenti di cui linea di intervento 022
(minimo 25%)]]</f>
        <v>0</v>
      </c>
      <c r="S7" s="131">
        <f>Table1456[[#This Row],[Agevolazione]]*Table1456[[#This Row],[% agevolazioni in investimenti di cui linea di intervento 023
(minimo 25%)]]</f>
        <v>0</v>
      </c>
      <c r="T7" s="131">
        <f>Table1456[[#This Row],[Agevolazione]]*Table1456[[#This Row],[% agevolazioni in investimenti di cui linea di intervento 006
(50%)]]</f>
        <v>0</v>
      </c>
      <c r="U7" s="131"/>
    </row>
    <row r="8" spans="1:21">
      <c r="A8" s="130"/>
      <c r="B8" s="94"/>
      <c r="C8" s="94"/>
      <c r="D8" s="94"/>
      <c r="E8" s="89"/>
      <c r="F8" s="148"/>
      <c r="G8" s="107">
        <v>1720</v>
      </c>
      <c r="H8" s="92">
        <v>75</v>
      </c>
      <c r="I8" s="92">
        <f>Table1456[[#This Row],[Costo standard (€/ora)]]*Table1456[[#This Row],['# Mesi persona]]*Table1456[[#This Row],[Ore/anno]]/12</f>
        <v>0</v>
      </c>
      <c r="J8" s="93">
        <f>Table1456[[#This Row],[Costo Personale (€)]]*0.15</f>
        <v>0</v>
      </c>
      <c r="K8" s="93">
        <f>Table1456[[#This Row],[Costo Personale (€)]]+Table1456[[#This Row],[Costi indiretti (15%)]]</f>
        <v>0</v>
      </c>
      <c r="L8" s="94">
        <v>0</v>
      </c>
      <c r="M8" s="94">
        <v>0.25</v>
      </c>
      <c r="N8" s="94">
        <v>0.25</v>
      </c>
      <c r="O8" s="94"/>
      <c r="P8" s="131">
        <f>Table1456[[#This Row],[Costo Totale del Personale (€)]]*(Table1456[[#This Row],[% intensità agevolazione]]+Table1456[[#This Row],[eventuale maggiorazione % intensità agevolazione]])</f>
        <v>0</v>
      </c>
      <c r="Q8" s="131">
        <f>Table1456[[#This Row],[Agevolazione]]*Table1456[[#This Row],[% agovolazioni localizzate nelle Regioni del Mezzogiorno]]</f>
        <v>0</v>
      </c>
      <c r="R8" s="131">
        <f>Table1456[[#This Row],[Agevolazione]]*Table1456[[#This Row],[% agevolazioni in investimenti di cui linea di intervento 022
(minimo 25%)]]</f>
        <v>0</v>
      </c>
      <c r="S8" s="131">
        <f>Table1456[[#This Row],[Agevolazione]]*Table1456[[#This Row],[% agevolazioni in investimenti di cui linea di intervento 023
(minimo 25%)]]</f>
        <v>0</v>
      </c>
      <c r="T8" s="131">
        <f>Table1456[[#This Row],[Agevolazione]]*Table1456[[#This Row],[% agevolazioni in investimenti di cui linea di intervento 006
(50%)]]</f>
        <v>0</v>
      </c>
      <c r="U8" s="131"/>
    </row>
    <row r="9" spans="1:21">
      <c r="A9" s="130"/>
      <c r="B9" s="94"/>
      <c r="C9" s="94"/>
      <c r="D9" s="94"/>
      <c r="E9" s="89"/>
      <c r="F9" s="148"/>
      <c r="G9" s="107">
        <v>1720</v>
      </c>
      <c r="H9" s="92">
        <v>43</v>
      </c>
      <c r="I9" s="92">
        <f>Table1456[[#This Row],[Costo standard (€/ora)]]*Table1456[[#This Row],['# Mesi persona]]*Table1456[[#This Row],[Ore/anno]]/12</f>
        <v>0</v>
      </c>
      <c r="J9" s="93">
        <f>Table1456[[#This Row],[Costo Personale (€)]]*0.15</f>
        <v>0</v>
      </c>
      <c r="K9" s="93">
        <f>Table1456[[#This Row],[Costo Personale (€)]]+Table1456[[#This Row],[Costi indiretti (15%)]]</f>
        <v>0</v>
      </c>
      <c r="L9" s="94">
        <v>0</v>
      </c>
      <c r="M9" s="94">
        <v>0.25</v>
      </c>
      <c r="N9" s="94">
        <v>0.25</v>
      </c>
      <c r="O9" s="94"/>
      <c r="P9" s="131">
        <f>Table1456[[#This Row],[Costo Totale del Personale (€)]]*(Table1456[[#This Row],[% intensità agevolazione]]+Table1456[[#This Row],[eventuale maggiorazione % intensità agevolazione]])</f>
        <v>0</v>
      </c>
      <c r="Q9" s="131">
        <f>Table1456[[#This Row],[Agevolazione]]*Table1456[[#This Row],[% agovolazioni localizzate nelle Regioni del Mezzogiorno]]</f>
        <v>0</v>
      </c>
      <c r="R9" s="131">
        <f>Table1456[[#This Row],[Agevolazione]]*Table1456[[#This Row],[% agevolazioni in investimenti di cui linea di intervento 022
(minimo 25%)]]</f>
        <v>0</v>
      </c>
      <c r="S9" s="131">
        <f>Table1456[[#This Row],[Agevolazione]]*Table1456[[#This Row],[% agevolazioni in investimenti di cui linea di intervento 023
(minimo 25%)]]</f>
        <v>0</v>
      </c>
      <c r="T9" s="131">
        <f>Table1456[[#This Row],[Agevolazione]]*Table1456[[#This Row],[% agevolazioni in investimenti di cui linea di intervento 006
(50%)]]</f>
        <v>0</v>
      </c>
      <c r="U9" s="169"/>
    </row>
    <row r="10" spans="1:21" ht="16" thickBot="1">
      <c r="A10" s="130"/>
      <c r="B10" s="94"/>
      <c r="C10" s="94"/>
      <c r="D10" s="94"/>
      <c r="E10" s="89"/>
      <c r="F10" s="149"/>
      <c r="G10" s="107">
        <v>1720</v>
      </c>
      <c r="H10" s="92">
        <v>27</v>
      </c>
      <c r="I10" s="92">
        <f>Table1456[[#This Row],[Costo standard (€/ora)]]*Table1456[[#This Row],['# Mesi persona]]*Table1456[[#This Row],[Ore/anno]]/12</f>
        <v>0</v>
      </c>
      <c r="J10" s="93">
        <f>Table1456[[#This Row],[Costo Personale (€)]]*0.15</f>
        <v>0</v>
      </c>
      <c r="K10" s="93">
        <f>Table1456[[#This Row],[Costo Personale (€)]]+Table1456[[#This Row],[Costi indiretti (15%)]]</f>
        <v>0</v>
      </c>
      <c r="L10" s="94">
        <v>0</v>
      </c>
      <c r="M10" s="94">
        <v>0.25</v>
      </c>
      <c r="N10" s="94">
        <v>0.25</v>
      </c>
      <c r="O10" s="94"/>
      <c r="P10" s="131">
        <f>Table1456[[#This Row],[Costo Totale del Personale (€)]]*(Table1456[[#This Row],[% intensità agevolazione]]+Table1456[[#This Row],[eventuale maggiorazione % intensità agevolazione]])</f>
        <v>0</v>
      </c>
      <c r="Q10" s="131">
        <f>Table1456[[#This Row],[Agevolazione]]*Table1456[[#This Row],[% agovolazioni localizzate nelle Regioni del Mezzogiorno]]</f>
        <v>0</v>
      </c>
      <c r="R10" s="131">
        <f>Table1456[[#This Row],[Agevolazione]]*Table1456[[#This Row],[% agevolazioni in investimenti di cui linea di intervento 022
(minimo 25%)]]</f>
        <v>0</v>
      </c>
      <c r="S10" s="131">
        <f>Table1456[[#This Row],[Agevolazione]]*Table1456[[#This Row],[% agevolazioni in investimenti di cui linea di intervento 023
(minimo 25%)]]</f>
        <v>0</v>
      </c>
      <c r="T10" s="131">
        <f>Table1456[[#This Row],[Agevolazione]]*Table1456[[#This Row],[% agevolazioni in investimenti di cui linea di intervento 006
(50%)]]</f>
        <v>0</v>
      </c>
      <c r="U10" s="169"/>
    </row>
    <row r="11" spans="1:21" ht="16" thickBot="1">
      <c r="A11" s="90"/>
      <c r="B11" s="90"/>
      <c r="D11" s="134"/>
      <c r="F11" s="134"/>
      <c r="G11" s="133"/>
      <c r="J11" s="141" t="s">
        <v>142</v>
      </c>
      <c r="K11" s="143">
        <f>SUM(K2:K10)</f>
        <v>0</v>
      </c>
      <c r="O11" s="141" t="s">
        <v>89</v>
      </c>
      <c r="P11" s="142">
        <f>SUM(P2:P10)</f>
        <v>0</v>
      </c>
      <c r="Q11" s="142">
        <f>SUM(Q2:Q10)</f>
        <v>0</v>
      </c>
      <c r="R11" s="142">
        <f>SUM(R2:R10)</f>
        <v>0</v>
      </c>
      <c r="S11" s="142">
        <f>SUM(S2:S10)</f>
        <v>0</v>
      </c>
      <c r="T11" s="143">
        <f>SUM(T2:T10)</f>
        <v>0</v>
      </c>
      <c r="U11" s="133"/>
    </row>
    <row r="13" spans="1:21">
      <c r="J13" s="135" t="s">
        <v>85</v>
      </c>
      <c r="K13" s="136">
        <f>K2+K3+K4</f>
        <v>0</v>
      </c>
      <c r="O13" s="135" t="s">
        <v>85</v>
      </c>
      <c r="P13" s="136">
        <f>P2+P3+P4</f>
        <v>0</v>
      </c>
      <c r="Q13" s="136">
        <f>Q2+Q3+Q4</f>
        <v>0</v>
      </c>
      <c r="R13" s="136">
        <f>R2+R3+R4</f>
        <v>0</v>
      </c>
      <c r="S13" s="136">
        <f>S2+S3+S4</f>
        <v>0</v>
      </c>
      <c r="T13" s="136">
        <f>T2+T3+T4</f>
        <v>0</v>
      </c>
    </row>
    <row r="14" spans="1:21">
      <c r="J14" s="135" t="s">
        <v>86</v>
      </c>
      <c r="K14" s="136">
        <f>K5+K6+K7</f>
        <v>0</v>
      </c>
      <c r="O14" s="135" t="s">
        <v>86</v>
      </c>
      <c r="P14" s="136">
        <f>P5+P6+P7</f>
        <v>0</v>
      </c>
      <c r="Q14" s="136">
        <f>Q5+Q6+Q7</f>
        <v>0</v>
      </c>
      <c r="R14" s="136">
        <f>R5+R6+R7</f>
        <v>0</v>
      </c>
      <c r="S14" s="136">
        <f>S5+S6+S7</f>
        <v>0</v>
      </c>
      <c r="T14" s="136">
        <f>T5+T6+T7</f>
        <v>0</v>
      </c>
    </row>
    <row r="15" spans="1:21">
      <c r="J15" s="135"/>
      <c r="K15" s="136">
        <f>K8+K9+K10</f>
        <v>0</v>
      </c>
      <c r="O15" s="135"/>
      <c r="P15" s="136">
        <f>P8+P9+P10</f>
        <v>0</v>
      </c>
      <c r="Q15" s="136">
        <f>Q8+Q9+Q10</f>
        <v>0</v>
      </c>
      <c r="R15" s="136">
        <f>R8+R9+R10</f>
        <v>0</v>
      </c>
      <c r="S15" s="136">
        <f>S8+S9+S10</f>
        <v>0</v>
      </c>
      <c r="T15" s="136">
        <f>T8+T9+T10</f>
        <v>0</v>
      </c>
    </row>
    <row r="17" spans="1:21" ht="72.5">
      <c r="A17" s="124" t="s">
        <v>136</v>
      </c>
      <c r="B17" s="124" t="s">
        <v>137</v>
      </c>
      <c r="C17" s="124" t="s">
        <v>138</v>
      </c>
      <c r="D17" s="91"/>
      <c r="H17" s="123" t="s">
        <v>112</v>
      </c>
      <c r="I17" s="123" t="s">
        <v>113</v>
      </c>
      <c r="J17" s="123" t="s">
        <v>122</v>
      </c>
      <c r="K17" s="123" t="s">
        <v>123</v>
      </c>
      <c r="L17" s="124" t="s">
        <v>135</v>
      </c>
      <c r="M17" s="124" t="s">
        <v>127</v>
      </c>
      <c r="N17" s="124" t="s">
        <v>128</v>
      </c>
      <c r="O17" s="125" t="s">
        <v>129</v>
      </c>
      <c r="P17" s="125" t="s">
        <v>139</v>
      </c>
      <c r="Q17" s="125" t="s">
        <v>140</v>
      </c>
      <c r="R17" s="125" t="s">
        <v>146</v>
      </c>
      <c r="S17" s="125" t="s">
        <v>147</v>
      </c>
      <c r="T17" s="125" t="s">
        <v>148</v>
      </c>
    </row>
    <row r="18" spans="1:21">
      <c r="A18" s="127" t="s">
        <v>85</v>
      </c>
      <c r="B18" s="127">
        <v>1</v>
      </c>
      <c r="C18" s="127"/>
      <c r="D18" s="129"/>
      <c r="H18" s="126">
        <v>0</v>
      </c>
      <c r="I18" s="126">
        <v>0</v>
      </c>
      <c r="J18" s="126">
        <v>0</v>
      </c>
      <c r="K18" s="126">
        <f>SUM(H18:J18)</f>
        <v>0</v>
      </c>
      <c r="L18" s="127">
        <v>0</v>
      </c>
      <c r="M18" s="127">
        <v>0.25</v>
      </c>
      <c r="N18" s="127">
        <v>0.25</v>
      </c>
      <c r="O18" s="127">
        <v>0.5</v>
      </c>
      <c r="P18" s="132">
        <f>K18*(B18+C18)</f>
        <v>0</v>
      </c>
      <c r="Q18" s="132">
        <f>P18*L18</f>
        <v>0</v>
      </c>
      <c r="R18" s="132">
        <f>P18*M18</f>
        <v>0</v>
      </c>
      <c r="S18" s="132">
        <f>P18*N18</f>
        <v>0</v>
      </c>
      <c r="T18" s="132">
        <f>P18*O18</f>
        <v>0</v>
      </c>
      <c r="U18" s="129"/>
    </row>
    <row r="19" spans="1:21">
      <c r="A19" s="127" t="s">
        <v>86</v>
      </c>
      <c r="B19" s="127">
        <v>0.6</v>
      </c>
      <c r="C19" s="127">
        <v>0.15</v>
      </c>
      <c r="D19" s="129"/>
      <c r="H19" s="126">
        <v>0</v>
      </c>
      <c r="I19" s="126">
        <v>0</v>
      </c>
      <c r="J19" s="126">
        <v>0</v>
      </c>
      <c r="K19" s="126">
        <f t="shared" ref="K19:K21" si="0">SUM(H19:J19)</f>
        <v>0</v>
      </c>
      <c r="L19" s="127">
        <v>0</v>
      </c>
      <c r="M19" s="127">
        <v>0.25</v>
      </c>
      <c r="N19" s="127">
        <v>0.25</v>
      </c>
      <c r="O19" s="127">
        <v>0.5</v>
      </c>
      <c r="P19" s="132">
        <f>K19*(B19+C19)</f>
        <v>0</v>
      </c>
      <c r="Q19" s="132">
        <f>P19*L19</f>
        <v>0</v>
      </c>
      <c r="R19" s="132">
        <f t="shared" ref="R19:R21" si="1">P19*M19</f>
        <v>0</v>
      </c>
      <c r="S19" s="132">
        <f t="shared" ref="S19:S21" si="2">P19*N19</f>
        <v>0</v>
      </c>
      <c r="T19" s="132">
        <f t="shared" ref="T19:T21" si="3">P19*O19</f>
        <v>0</v>
      </c>
      <c r="U19" s="129"/>
    </row>
    <row r="20" spans="1:21">
      <c r="A20" s="127"/>
      <c r="B20" s="127"/>
      <c r="C20" s="127"/>
      <c r="D20" s="129"/>
      <c r="H20" s="126">
        <v>0</v>
      </c>
      <c r="I20" s="126">
        <v>0</v>
      </c>
      <c r="J20" s="126">
        <v>0</v>
      </c>
      <c r="K20" s="126">
        <f t="shared" si="0"/>
        <v>0</v>
      </c>
      <c r="L20" s="127">
        <v>0</v>
      </c>
      <c r="M20" s="127">
        <v>0.25</v>
      </c>
      <c r="N20" s="127">
        <v>0.25</v>
      </c>
      <c r="O20" s="127">
        <v>0.5</v>
      </c>
      <c r="P20" s="132">
        <f>K20*(B20+C20)</f>
        <v>0</v>
      </c>
      <c r="Q20" s="132">
        <f>P20*L20</f>
        <v>0</v>
      </c>
      <c r="R20" s="132">
        <f t="shared" si="1"/>
        <v>0</v>
      </c>
      <c r="S20" s="132">
        <f t="shared" si="2"/>
        <v>0</v>
      </c>
      <c r="T20" s="132">
        <f t="shared" si="3"/>
        <v>0</v>
      </c>
      <c r="U20" s="129"/>
    </row>
    <row r="21" spans="1:21">
      <c r="A21" s="146"/>
      <c r="B21" s="128"/>
      <c r="C21" s="128"/>
      <c r="D21" s="129"/>
      <c r="H21" s="145">
        <v>0</v>
      </c>
      <c r="I21" s="145">
        <v>0</v>
      </c>
      <c r="J21" s="145">
        <v>0</v>
      </c>
      <c r="K21" s="145">
        <f t="shared" si="0"/>
        <v>0</v>
      </c>
      <c r="L21" s="128">
        <v>0</v>
      </c>
      <c r="M21" s="128">
        <v>0.25</v>
      </c>
      <c r="N21" s="128">
        <v>0.25</v>
      </c>
      <c r="O21" s="128">
        <v>0.5</v>
      </c>
      <c r="P21" s="145">
        <f>K21*(B21+C21)</f>
        <v>0</v>
      </c>
      <c r="Q21" s="145">
        <f>P21*L21</f>
        <v>0</v>
      </c>
      <c r="R21" s="145">
        <f t="shared" si="1"/>
        <v>0</v>
      </c>
      <c r="S21" s="145">
        <f t="shared" si="2"/>
        <v>0</v>
      </c>
      <c r="T21" s="145">
        <f t="shared" si="3"/>
        <v>0</v>
      </c>
    </row>
    <row r="22" spans="1:21">
      <c r="J22" s="134" t="s">
        <v>142</v>
      </c>
      <c r="K22" s="133">
        <f>SUM(K18:K21)</f>
        <v>0</v>
      </c>
      <c r="O22" s="134" t="s">
        <v>89</v>
      </c>
      <c r="P22" s="133">
        <f>SUM(P18:P21)</f>
        <v>0</v>
      </c>
      <c r="Q22" s="133">
        <f>SUM(Q18:Q21)</f>
        <v>0</v>
      </c>
      <c r="R22" s="133">
        <f>SUM(R18:R21)</f>
        <v>0</v>
      </c>
      <c r="S22" s="133">
        <f>SUM(S18:S21)</f>
        <v>0</v>
      </c>
      <c r="T22" s="133">
        <f>SUM(T18:T21)</f>
        <v>0</v>
      </c>
    </row>
    <row r="24" spans="1:21">
      <c r="I24" t="s">
        <v>149</v>
      </c>
      <c r="N24" t="s">
        <v>151</v>
      </c>
    </row>
    <row r="25" spans="1:21">
      <c r="J25" s="135" t="s">
        <v>85</v>
      </c>
      <c r="K25" s="136">
        <f>K18+K13</f>
        <v>0</v>
      </c>
      <c r="O25" s="135" t="s">
        <v>85</v>
      </c>
      <c r="P25" s="136">
        <f t="shared" ref="P25:T26" si="4">P18+P13</f>
        <v>0</v>
      </c>
      <c r="Q25" s="136">
        <f t="shared" si="4"/>
        <v>0</v>
      </c>
      <c r="R25" s="136">
        <f t="shared" si="4"/>
        <v>0</v>
      </c>
      <c r="S25" s="136">
        <f t="shared" si="4"/>
        <v>0</v>
      </c>
      <c r="T25" s="136">
        <f t="shared" si="4"/>
        <v>0</v>
      </c>
    </row>
    <row r="26" spans="1:21">
      <c r="J26" s="135" t="s">
        <v>86</v>
      </c>
      <c r="K26" s="136">
        <f>K19+K14</f>
        <v>0</v>
      </c>
      <c r="O26" s="135" t="s">
        <v>86</v>
      </c>
      <c r="P26" s="136">
        <f t="shared" si="4"/>
        <v>0</v>
      </c>
      <c r="Q26" s="136">
        <f t="shared" si="4"/>
        <v>0</v>
      </c>
      <c r="R26" s="136">
        <f t="shared" si="4"/>
        <v>0</v>
      </c>
      <c r="S26" s="136">
        <f t="shared" si="4"/>
        <v>0</v>
      </c>
      <c r="T26" s="136">
        <f t="shared" si="4"/>
        <v>0</v>
      </c>
    </row>
    <row r="27" spans="1:21">
      <c r="J27" s="135"/>
      <c r="K27" s="136"/>
      <c r="O27" s="135"/>
      <c r="P27" s="136"/>
      <c r="Q27" s="136"/>
      <c r="R27" s="136"/>
      <c r="S27" s="136"/>
      <c r="T27" s="136"/>
    </row>
    <row r="28" spans="1:21">
      <c r="J28" s="135"/>
      <c r="K28" s="136">
        <f>K21+K15</f>
        <v>0</v>
      </c>
      <c r="O28" s="135"/>
      <c r="P28" s="136">
        <f t="shared" ref="P28:T28" si="5">P21+P15</f>
        <v>0</v>
      </c>
      <c r="Q28" s="136">
        <f t="shared" si="5"/>
        <v>0</v>
      </c>
      <c r="R28" s="136">
        <f t="shared" si="5"/>
        <v>0</v>
      </c>
      <c r="S28" s="136">
        <f t="shared" si="5"/>
        <v>0</v>
      </c>
      <c r="T28" s="136">
        <f t="shared" si="5"/>
        <v>0</v>
      </c>
    </row>
    <row r="30" spans="1:21">
      <c r="J30" s="134" t="s">
        <v>142</v>
      </c>
      <c r="K30" s="133">
        <f>SUM(K25:K29)</f>
        <v>0</v>
      </c>
      <c r="O30" s="134" t="s">
        <v>89</v>
      </c>
      <c r="P30" s="133">
        <f>SUM(P25:P29)</f>
        <v>0</v>
      </c>
      <c r="Q30" s="133">
        <f>SUM(Q25:Q29)</f>
        <v>0</v>
      </c>
      <c r="R30" s="133">
        <f>SUM(R25:R29)</f>
        <v>0</v>
      </c>
      <c r="S30" s="133">
        <f>SUM(S25:S29)</f>
        <v>0</v>
      </c>
      <c r="T30" s="133">
        <f>SUM(T25:T29)</f>
        <v>0</v>
      </c>
    </row>
    <row r="31" spans="1:21">
      <c r="J31" s="137" t="s">
        <v>150</v>
      </c>
      <c r="K31" s="133">
        <f>K22+K11</f>
        <v>0</v>
      </c>
    </row>
    <row r="33" spans="8:39">
      <c r="H33" s="183" t="s">
        <v>85</v>
      </c>
      <c r="I33" s="183"/>
      <c r="J33" s="183"/>
      <c r="K33" s="183"/>
      <c r="L33" s="183"/>
      <c r="M33" s="183"/>
      <c r="N33" s="183" t="s">
        <v>86</v>
      </c>
      <c r="O33" s="183"/>
      <c r="P33" s="183"/>
      <c r="Q33" s="183"/>
      <c r="R33" s="183"/>
      <c r="S33" s="183"/>
      <c r="T33" s="183"/>
      <c r="U33" s="183" t="s">
        <v>87</v>
      </c>
      <c r="V33" s="183"/>
      <c r="W33" s="183"/>
      <c r="X33" s="183"/>
      <c r="Y33" s="183"/>
      <c r="Z33" s="183"/>
      <c r="AA33" s="183"/>
      <c r="AB33" s="183" t="s">
        <v>88</v>
      </c>
      <c r="AC33" s="183"/>
      <c r="AD33" s="183"/>
      <c r="AE33" s="183"/>
      <c r="AF33" s="183"/>
      <c r="AG33" s="183"/>
      <c r="AH33" s="182" t="s">
        <v>89</v>
      </c>
      <c r="AI33" s="182"/>
      <c r="AJ33" s="182"/>
      <c r="AK33" s="182"/>
      <c r="AL33" s="182"/>
      <c r="AM33" s="182"/>
    </row>
    <row r="34" spans="8:39" ht="101.5">
      <c r="H34" s="110" t="s">
        <v>90</v>
      </c>
      <c r="I34" s="111" t="s">
        <v>108</v>
      </c>
      <c r="J34" s="110" t="s">
        <v>91</v>
      </c>
      <c r="K34" s="110" t="s">
        <v>92</v>
      </c>
      <c r="L34" s="110" t="s">
        <v>93</v>
      </c>
      <c r="M34" s="110" t="s">
        <v>94</v>
      </c>
      <c r="N34" s="110" t="s">
        <v>90</v>
      </c>
      <c r="O34" s="111" t="s">
        <v>141</v>
      </c>
      <c r="P34" s="110" t="s">
        <v>91</v>
      </c>
      <c r="Q34" s="110" t="s">
        <v>92</v>
      </c>
      <c r="R34" s="110" t="s">
        <v>93</v>
      </c>
      <c r="S34" s="110" t="s">
        <v>94</v>
      </c>
      <c r="T34" s="110" t="s">
        <v>95</v>
      </c>
      <c r="U34" s="110" t="s">
        <v>90</v>
      </c>
      <c r="V34" s="111" t="s">
        <v>141</v>
      </c>
      <c r="W34" s="110" t="s">
        <v>91</v>
      </c>
      <c r="X34" s="110" t="s">
        <v>92</v>
      </c>
      <c r="Y34" s="110" t="s">
        <v>93</v>
      </c>
      <c r="Z34" s="110" t="s">
        <v>94</v>
      </c>
      <c r="AA34" s="110" t="s">
        <v>95</v>
      </c>
      <c r="AB34" s="110" t="s">
        <v>90</v>
      </c>
      <c r="AC34" s="111" t="s">
        <v>108</v>
      </c>
      <c r="AD34" s="110" t="s">
        <v>91</v>
      </c>
      <c r="AE34" s="110" t="s">
        <v>92</v>
      </c>
      <c r="AF34" s="110" t="s">
        <v>93</v>
      </c>
      <c r="AG34" s="110" t="s">
        <v>94</v>
      </c>
      <c r="AH34" s="117" t="s">
        <v>96</v>
      </c>
      <c r="AI34" s="117" t="s">
        <v>109</v>
      </c>
      <c r="AJ34" s="117" t="s">
        <v>91</v>
      </c>
      <c r="AK34" s="117" t="s">
        <v>92</v>
      </c>
      <c r="AL34" s="117" t="s">
        <v>93</v>
      </c>
      <c r="AM34" s="117" t="s">
        <v>94</v>
      </c>
    </row>
    <row r="35" spans="8:39">
      <c r="H35" s="144">
        <f>K25</f>
        <v>0</v>
      </c>
      <c r="I35" s="150">
        <f>B18</f>
        <v>1</v>
      </c>
      <c r="J35" s="144">
        <f>R25</f>
        <v>0</v>
      </c>
      <c r="K35" s="144">
        <f>S25</f>
        <v>0</v>
      </c>
      <c r="L35" s="144">
        <f>T25</f>
        <v>0</v>
      </c>
      <c r="M35" s="144">
        <f>Q25</f>
        <v>0</v>
      </c>
      <c r="N35" s="144">
        <f>K26</f>
        <v>0</v>
      </c>
      <c r="O35" s="150">
        <f>B19+C19</f>
        <v>0.75</v>
      </c>
      <c r="P35" s="144">
        <f>R26</f>
        <v>0</v>
      </c>
      <c r="Q35" s="144">
        <f>S26</f>
        <v>0</v>
      </c>
      <c r="R35" s="144">
        <f>T26</f>
        <v>0</v>
      </c>
      <c r="S35" s="144">
        <f>Q26</f>
        <v>0</v>
      </c>
      <c r="T35" s="151"/>
      <c r="U35" s="144">
        <f>K27</f>
        <v>0</v>
      </c>
      <c r="V35" s="150">
        <f>B20+C20</f>
        <v>0</v>
      </c>
      <c r="W35" s="144">
        <f>R27</f>
        <v>0</v>
      </c>
      <c r="X35" s="144">
        <f>S27</f>
        <v>0</v>
      </c>
      <c r="Y35" s="144">
        <f>T27</f>
        <v>0</v>
      </c>
      <c r="Z35" s="144">
        <f>Q27</f>
        <v>0</v>
      </c>
      <c r="AA35" s="151"/>
      <c r="AB35" s="144">
        <f>K28</f>
        <v>0</v>
      </c>
      <c r="AC35" s="150">
        <f>B21</f>
        <v>0</v>
      </c>
      <c r="AD35" s="144">
        <f>R28</f>
        <v>0</v>
      </c>
      <c r="AE35" s="144">
        <f>S28</f>
        <v>0</v>
      </c>
      <c r="AF35" s="144">
        <f>T28</f>
        <v>0</v>
      </c>
      <c r="AG35" s="144">
        <f>U28</f>
        <v>0</v>
      </c>
      <c r="AH35" s="144">
        <f>H35+N35+U35+AB35</f>
        <v>0</v>
      </c>
      <c r="AI35" s="144">
        <f>H35*I35+N35*O35+U35*V35+AB35*AC35</f>
        <v>0</v>
      </c>
      <c r="AJ35" s="144">
        <f>J35+P35+W35+AD35</f>
        <v>0</v>
      </c>
      <c r="AK35" s="144">
        <f>K35+Q35+X35+AE35</f>
        <v>0</v>
      </c>
      <c r="AL35" s="144">
        <f>L35+R35+Y35+AF35</f>
        <v>0</v>
      </c>
      <c r="AM35" s="144">
        <f>M35+S35+Z35+AG35</f>
        <v>0</v>
      </c>
    </row>
    <row r="38" spans="8:39" ht="58">
      <c r="H38" s="171" t="s">
        <v>183</v>
      </c>
      <c r="I38" s="171" t="s">
        <v>185</v>
      </c>
      <c r="J38" s="171" t="s">
        <v>176</v>
      </c>
    </row>
    <row r="39" spans="8:39">
      <c r="H39" s="173">
        <v>1</v>
      </c>
      <c r="I39" s="173">
        <v>1</v>
      </c>
      <c r="J39" s="174">
        <f>I39/SUM(H39)</f>
        <v>1</v>
      </c>
    </row>
  </sheetData>
  <mergeCells count="5">
    <mergeCell ref="H33:M33"/>
    <mergeCell ref="N33:T33"/>
    <mergeCell ref="U33:AA33"/>
    <mergeCell ref="AB33:AG33"/>
    <mergeCell ref="AH33:AM33"/>
  </mergeCells>
  <dataValidations count="2">
    <dataValidation type="decimal" allowBlank="1" showInputMessage="1" showErrorMessage="1" sqref="V33 O33 H33:H34 I33 J33:N34 P33:S34 U33:U34 W33:Z34 AB33:AB34 AC33 AD33:AH34 AI33 AJ33:AM34" xr:uid="{A8DFBBE9-2E11-4808-8314-F82EADEA135B}">
      <formula1>0</formula1>
      <formula2>300000000</formula2>
    </dataValidation>
    <dataValidation type="list" allowBlank="1" showInputMessage="1" showErrorMessage="1" sqref="D2:D10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15" zoomScale="80" zoomScaleNormal="80" workbookViewId="0">
      <selection activeCell="L23" sqref="L23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8203125" customWidth="1"/>
    <col min="27" max="27" width="14.75" customWidth="1"/>
    <col min="28" max="28" width="13.75" customWidth="1"/>
    <col min="29" max="29" width="17.5" customWidth="1"/>
    <col min="30" max="30" width="16.08203125" customWidth="1"/>
    <col min="31" max="32" width="15.3320312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320312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08203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08203125" customWidth="1"/>
    <col min="53" max="53" width="14.75" customWidth="1"/>
    <col min="54" max="54" width="13.75" customWidth="1"/>
  </cols>
  <sheetData>
    <row r="1" spans="1:21" s="95" customFormat="1" ht="80.25" customHeight="1" thickBot="1">
      <c r="A1" s="122" t="s">
        <v>136</v>
      </c>
      <c r="B1" s="122" t="s">
        <v>137</v>
      </c>
      <c r="C1" s="122" t="s">
        <v>138</v>
      </c>
      <c r="D1" s="122" t="s">
        <v>175</v>
      </c>
      <c r="E1" s="91" t="s">
        <v>130</v>
      </c>
      <c r="F1" s="91" t="s">
        <v>143</v>
      </c>
      <c r="G1" s="91" t="s">
        <v>144</v>
      </c>
      <c r="H1" s="91" t="s">
        <v>145</v>
      </c>
      <c r="I1" s="91" t="s">
        <v>110</v>
      </c>
      <c r="J1" s="91" t="s">
        <v>82</v>
      </c>
      <c r="K1" s="91" t="s">
        <v>111</v>
      </c>
      <c r="L1" s="122" t="s">
        <v>134</v>
      </c>
      <c r="M1" s="122" t="s">
        <v>124</v>
      </c>
      <c r="N1" s="122" t="s">
        <v>125</v>
      </c>
      <c r="O1" s="122" t="s">
        <v>126</v>
      </c>
      <c r="P1" s="122" t="s">
        <v>139</v>
      </c>
      <c r="Q1" s="122" t="s">
        <v>140</v>
      </c>
      <c r="R1" s="122" t="s">
        <v>154</v>
      </c>
      <c r="S1" s="122" t="s">
        <v>153</v>
      </c>
      <c r="T1" s="122" t="s">
        <v>152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131</v>
      </c>
      <c r="F2" s="138"/>
      <c r="G2" s="107">
        <v>1720</v>
      </c>
      <c r="H2" s="92">
        <v>75</v>
      </c>
      <c r="I2" s="92">
        <f>Table14567[[#This Row],[Costo standard (€/ora)]]*Table14567[[#This Row],['# Mesi persona]]*Table14567[[#This Row],[Ore/anno]]/12</f>
        <v>0</v>
      </c>
      <c r="J2" s="93">
        <f>Table14567[[#This Row],[Costo Personale (€)]]*0.15</f>
        <v>0</v>
      </c>
      <c r="K2" s="93">
        <f>Table14567[[#This Row],[Costo Personale (€)]]+Table14567[[#This Row],[Costi indiretti (15%)]]</f>
        <v>0</v>
      </c>
      <c r="L2" s="94">
        <v>0</v>
      </c>
      <c r="M2" s="94">
        <v>0.25</v>
      </c>
      <c r="N2" s="94">
        <v>0.25</v>
      </c>
      <c r="O2" s="94">
        <v>0.5</v>
      </c>
      <c r="P2" s="131">
        <f>Table14567[[#This Row],[Costo Totale del Personale (€)]]*(Table14567[[#This Row],[% intensità agevolazione]]+Table14567[[#This Row],[eventuale maggiorazione % intensità agevolazione]])</f>
        <v>0</v>
      </c>
      <c r="Q2" s="131">
        <f>Table14567[[#This Row],[Agevolazione]]*Table14567[[#This Row],[% agovolazioni localizzate nelle Regioni del Mezzogiorno]]</f>
        <v>0</v>
      </c>
      <c r="R2" s="131">
        <f>Table14567[[#This Row],[Agevolazione]]*Table14567[[#This Row],[% agevolazioni in investimenti di cui linea di intervento 022
(minimo 25%)]]</f>
        <v>0</v>
      </c>
      <c r="S2" s="131">
        <f>Table14567[[#This Row],[Agevolazione]]*Table14567[[#This Row],[% agevolazioni in investimenti di cui linea di intervento 023
(minimo 25%)]]</f>
        <v>0</v>
      </c>
      <c r="T2" s="131">
        <f>Table14567[[#This Row],[Agevolazione]]*Table14567[[#This Row],[% agevolazioni in investimenti di cui linea di intervento 006
(50%)]]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132</v>
      </c>
      <c r="F3" s="139"/>
      <c r="G3" s="107">
        <v>1720</v>
      </c>
      <c r="H3" s="92">
        <v>43</v>
      </c>
      <c r="I3" s="92">
        <f>Table14567[[#This Row],[Costo standard (€/ora)]]*Table14567[[#This Row],['# Mesi persona]]*Table14567[[#This Row],[Ore/anno]]/12</f>
        <v>0</v>
      </c>
      <c r="J3" s="93">
        <f>Table14567[[#This Row],[Costo Personale (€)]]*0.15</f>
        <v>0</v>
      </c>
      <c r="K3" s="93">
        <f>Table14567[[#This Row],[Costo Personale (€)]]+Table14567[[#This Row],[Costi indiretti (15%)]]</f>
        <v>0</v>
      </c>
      <c r="L3" s="94">
        <v>0</v>
      </c>
      <c r="M3" s="94">
        <v>0.25</v>
      </c>
      <c r="N3" s="94">
        <v>0.25</v>
      </c>
      <c r="O3" s="94">
        <v>0.5</v>
      </c>
      <c r="P3" s="131">
        <f>Table14567[[#This Row],[Costo Totale del Personale (€)]]*(Table14567[[#This Row],[% intensità agevolazione]]+Table14567[[#This Row],[eventuale maggiorazione % intensità agevolazione]])</f>
        <v>0</v>
      </c>
      <c r="Q3" s="131">
        <f>Table14567[[#This Row],[Agevolazione]]*Table14567[[#This Row],[% agovolazioni localizzate nelle Regioni del Mezzogiorno]]</f>
        <v>0</v>
      </c>
      <c r="R3" s="131">
        <f>Table14567[[#This Row],[Agevolazione]]*Table14567[[#This Row],[% agevolazioni in investimenti di cui linea di intervento 022
(minimo 25%)]]</f>
        <v>0</v>
      </c>
      <c r="S3" s="131">
        <f>Table14567[[#This Row],[Agevolazione]]*Table14567[[#This Row],[% agevolazioni in investimenti di cui linea di intervento 023
(minimo 25%)]]</f>
        <v>0</v>
      </c>
      <c r="T3" s="131">
        <f>Table14567[[#This Row],[Agevolazione]]*Table14567[[#This Row],[% agevolazioni in investimenti di cui linea di intervento 006
(50%)]]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133</v>
      </c>
      <c r="F4" s="139"/>
      <c r="G4" s="107">
        <v>1720</v>
      </c>
      <c r="H4" s="92">
        <v>27</v>
      </c>
      <c r="I4" s="92">
        <f>Table14567[[#This Row],[Costo standard (€/ora)]]*Table14567[[#This Row],['# Mesi persona]]*Table14567[[#This Row],[Ore/anno]]/12</f>
        <v>0</v>
      </c>
      <c r="J4" s="93">
        <f>Table14567[[#This Row],[Costo Personale (€)]]*0.15</f>
        <v>0</v>
      </c>
      <c r="K4" s="93">
        <f>Table14567[[#This Row],[Costo Personale (€)]]+Table14567[[#This Row],[Costi indiretti (15%)]]</f>
        <v>0</v>
      </c>
      <c r="L4" s="94">
        <v>0</v>
      </c>
      <c r="M4" s="94">
        <v>0.25</v>
      </c>
      <c r="N4" s="94">
        <v>0.25</v>
      </c>
      <c r="O4" s="94">
        <v>0.5</v>
      </c>
      <c r="P4" s="131">
        <f>Table14567[[#This Row],[Costo Totale del Personale (€)]]*(Table14567[[#This Row],[% intensità agevolazione]]+Table14567[[#This Row],[eventuale maggiorazione % intensità agevolazione]])</f>
        <v>0</v>
      </c>
      <c r="Q4" s="131">
        <f>Table14567[[#This Row],[Agevolazione]]*Table14567[[#This Row],[% agovolazioni localizzate nelle Regioni del Mezzogiorno]]</f>
        <v>0</v>
      </c>
      <c r="R4" s="131">
        <f>Table14567[[#This Row],[Agevolazione]]*Table14567[[#This Row],[% agevolazioni in investimenti di cui linea di intervento 022
(minimo 25%)]]</f>
        <v>0</v>
      </c>
      <c r="S4" s="131">
        <f>Table14567[[#This Row],[Agevolazione]]*Table14567[[#This Row],[% agevolazioni in investimenti di cui linea di intervento 023
(minimo 25%)]]</f>
        <v>0</v>
      </c>
      <c r="T4" s="131">
        <f>Table14567[[#This Row],[Agevolazione]]*Table14567[[#This Row],[% agevolazioni in investimenti di cui linea di intervento 006
(50%)]]</f>
        <v>0</v>
      </c>
      <c r="U4" s="131"/>
    </row>
    <row r="5" spans="1:21">
      <c r="A5" s="130" t="s">
        <v>86</v>
      </c>
      <c r="B5" s="94">
        <v>0.7</v>
      </c>
      <c r="C5" s="94">
        <v>0.1</v>
      </c>
      <c r="D5" s="94"/>
      <c r="E5" s="89" t="s">
        <v>131</v>
      </c>
      <c r="F5" s="139"/>
      <c r="G5" s="107">
        <v>1720</v>
      </c>
      <c r="H5" s="92">
        <v>75</v>
      </c>
      <c r="I5" s="92">
        <f>Table14567[[#This Row],[Costo standard (€/ora)]]*Table14567[[#This Row],['# Mesi persona]]*Table14567[[#This Row],[Ore/anno]]/12</f>
        <v>0</v>
      </c>
      <c r="J5" s="93">
        <f>Table14567[[#This Row],[Costo Personale (€)]]*0.15</f>
        <v>0</v>
      </c>
      <c r="K5" s="93">
        <f>Table14567[[#This Row],[Costo Personale (€)]]+Table14567[[#This Row],[Costi indiretti (15%)]]</f>
        <v>0</v>
      </c>
      <c r="L5" s="94">
        <v>0</v>
      </c>
      <c r="M5" s="94">
        <v>0.25</v>
      </c>
      <c r="N5" s="94">
        <v>0.25</v>
      </c>
      <c r="O5" s="94">
        <v>0.5</v>
      </c>
      <c r="P5" s="131">
        <f>Table14567[[#This Row],[Costo Totale del Personale (€)]]*(Table14567[[#This Row],[% intensità agevolazione]]+Table14567[[#This Row],[eventuale maggiorazione % intensità agevolazione]])</f>
        <v>0</v>
      </c>
      <c r="Q5" s="131">
        <f>Table14567[[#This Row],[Agevolazione]]*Table14567[[#This Row],[% agovolazioni localizzate nelle Regioni del Mezzogiorno]]</f>
        <v>0</v>
      </c>
      <c r="R5" s="131">
        <f>Table14567[[#This Row],[Agevolazione]]*Table14567[[#This Row],[% agevolazioni in investimenti di cui linea di intervento 022
(minimo 25%)]]</f>
        <v>0</v>
      </c>
      <c r="S5" s="131">
        <f>Table14567[[#This Row],[Agevolazione]]*Table14567[[#This Row],[% agevolazioni in investimenti di cui linea di intervento 023
(minimo 25%)]]</f>
        <v>0</v>
      </c>
      <c r="T5" s="131">
        <f>Table14567[[#This Row],[Agevolazione]]*Table14567[[#This Row],[% agevolazioni in investimenti di cui linea di intervento 006
(50%)]]</f>
        <v>0</v>
      </c>
      <c r="U5" s="131"/>
    </row>
    <row r="6" spans="1:21">
      <c r="A6" s="130" t="s">
        <v>86</v>
      </c>
      <c r="B6" s="94">
        <v>0.7</v>
      </c>
      <c r="C6" s="94">
        <v>0.1</v>
      </c>
      <c r="D6" s="94"/>
      <c r="E6" s="89" t="s">
        <v>132</v>
      </c>
      <c r="F6" s="139"/>
      <c r="G6" s="107">
        <v>1720</v>
      </c>
      <c r="H6" s="92">
        <v>43</v>
      </c>
      <c r="I6" s="92">
        <f>Table14567[[#This Row],[Costo standard (€/ora)]]*Table14567[[#This Row],['# Mesi persona]]*Table14567[[#This Row],[Ore/anno]]/12</f>
        <v>0</v>
      </c>
      <c r="J6" s="93">
        <f>Table14567[[#This Row],[Costo Personale (€)]]*0.15</f>
        <v>0</v>
      </c>
      <c r="K6" s="93">
        <f>Table14567[[#This Row],[Costo Personale (€)]]+Table14567[[#This Row],[Costi indiretti (15%)]]</f>
        <v>0</v>
      </c>
      <c r="L6" s="94">
        <v>0</v>
      </c>
      <c r="M6" s="94">
        <v>0.25</v>
      </c>
      <c r="N6" s="94">
        <v>0.25</v>
      </c>
      <c r="O6" s="94">
        <v>0.5</v>
      </c>
      <c r="P6" s="131">
        <f>Table14567[[#This Row],[Costo Totale del Personale (€)]]*(Table14567[[#This Row],[% intensità agevolazione]]+Table14567[[#This Row],[eventuale maggiorazione % intensità agevolazione]])</f>
        <v>0</v>
      </c>
      <c r="Q6" s="131">
        <f>Table14567[[#This Row],[Agevolazione]]*Table14567[[#This Row],[% agovolazioni localizzate nelle Regioni del Mezzogiorno]]</f>
        <v>0</v>
      </c>
      <c r="R6" s="131">
        <f>Table14567[[#This Row],[Agevolazione]]*Table14567[[#This Row],[% agevolazioni in investimenti di cui linea di intervento 022
(minimo 25%)]]</f>
        <v>0</v>
      </c>
      <c r="S6" s="131">
        <f>Table14567[[#This Row],[Agevolazione]]*Table14567[[#This Row],[% agevolazioni in investimenti di cui linea di intervento 023
(minimo 25%)]]</f>
        <v>0</v>
      </c>
      <c r="T6" s="131">
        <f>Table14567[[#This Row],[Agevolazione]]*Table14567[[#This Row],[% agevolazioni in investimenti di cui linea di intervento 006
(50%)]]</f>
        <v>0</v>
      </c>
      <c r="U6" s="131"/>
    </row>
    <row r="7" spans="1:21">
      <c r="A7" s="130" t="s">
        <v>86</v>
      </c>
      <c r="B7" s="94">
        <v>0.7</v>
      </c>
      <c r="C7" s="94">
        <v>0.1</v>
      </c>
      <c r="D7" s="94"/>
      <c r="E7" s="89" t="s">
        <v>133</v>
      </c>
      <c r="F7" s="139"/>
      <c r="G7" s="107">
        <v>1720</v>
      </c>
      <c r="H7" s="92">
        <v>27</v>
      </c>
      <c r="I7" s="92">
        <f>Table14567[[#This Row],[Costo standard (€/ora)]]*Table14567[[#This Row],['# Mesi persona]]*Table14567[[#This Row],[Ore/anno]]/12</f>
        <v>0</v>
      </c>
      <c r="J7" s="93">
        <f>Table14567[[#This Row],[Costo Personale (€)]]*0.15</f>
        <v>0</v>
      </c>
      <c r="K7" s="93">
        <f>Table14567[[#This Row],[Costo Personale (€)]]+Table14567[[#This Row],[Costi indiretti (15%)]]</f>
        <v>0</v>
      </c>
      <c r="L7" s="94">
        <v>0</v>
      </c>
      <c r="M7" s="94">
        <v>0.25</v>
      </c>
      <c r="N7" s="94">
        <v>0.25</v>
      </c>
      <c r="O7" s="94">
        <v>0.5</v>
      </c>
      <c r="P7" s="131">
        <f>Table14567[[#This Row],[Costo Totale del Personale (€)]]*(Table14567[[#This Row],[% intensità agevolazione]]+Table14567[[#This Row],[eventuale maggiorazione % intensità agevolazione]])</f>
        <v>0</v>
      </c>
      <c r="Q7" s="131">
        <f>Table14567[[#This Row],[Agevolazione]]*Table14567[[#This Row],[% agovolazioni localizzate nelle Regioni del Mezzogiorno]]</f>
        <v>0</v>
      </c>
      <c r="R7" s="131">
        <f>Table14567[[#This Row],[Agevolazione]]*Table14567[[#This Row],[% agevolazioni in investimenti di cui linea di intervento 022
(minimo 25%)]]</f>
        <v>0</v>
      </c>
      <c r="S7" s="131">
        <f>Table14567[[#This Row],[Agevolazione]]*Table14567[[#This Row],[% agevolazioni in investimenti di cui linea di intervento 023
(minimo 25%)]]</f>
        <v>0</v>
      </c>
      <c r="T7" s="131">
        <f>Table14567[[#This Row],[Agevolazione]]*Table14567[[#This Row],[% agevolazioni in investimenti di cui linea di intervento 006
(50%)]]</f>
        <v>0</v>
      </c>
      <c r="U7" s="131"/>
    </row>
    <row r="8" spans="1:21">
      <c r="A8" s="130"/>
      <c r="B8" s="94"/>
      <c r="C8" s="94"/>
      <c r="D8" s="94"/>
      <c r="E8" s="89" t="s">
        <v>131</v>
      </c>
      <c r="F8" s="139"/>
      <c r="G8" s="107">
        <v>1720</v>
      </c>
      <c r="H8" s="92">
        <v>75</v>
      </c>
      <c r="I8" s="92">
        <f>Table14567[[#This Row],[Costo standard (€/ora)]]*Table14567[[#This Row],['# Mesi persona]]*Table14567[[#This Row],[Ore/anno]]/12</f>
        <v>0</v>
      </c>
      <c r="J8" s="93">
        <f>Table14567[[#This Row],[Costo Personale (€)]]*0.15</f>
        <v>0</v>
      </c>
      <c r="K8" s="93">
        <f>Table14567[[#This Row],[Costo Personale (€)]]+Table14567[[#This Row],[Costi indiretti (15%)]]</f>
        <v>0</v>
      </c>
      <c r="L8" s="94">
        <v>0</v>
      </c>
      <c r="M8" s="94">
        <v>0.25</v>
      </c>
      <c r="N8" s="94">
        <v>0.25</v>
      </c>
      <c r="O8" s="94">
        <v>0.5</v>
      </c>
      <c r="P8" s="131">
        <f>Table14567[[#This Row],[Costo Totale del Personale (€)]]*(Table14567[[#This Row],[% intensità agevolazione]]+Table14567[[#This Row],[eventuale maggiorazione % intensità agevolazione]])</f>
        <v>0</v>
      </c>
      <c r="Q8" s="131">
        <f>Table14567[[#This Row],[Agevolazione]]*Table14567[[#This Row],[% agovolazioni localizzate nelle Regioni del Mezzogiorno]]</f>
        <v>0</v>
      </c>
      <c r="R8" s="131">
        <f>Table14567[[#This Row],[Agevolazione]]*Table14567[[#This Row],[% agevolazioni in investimenti di cui linea di intervento 022
(minimo 25%)]]</f>
        <v>0</v>
      </c>
      <c r="S8" s="131">
        <f>Table14567[[#This Row],[Agevolazione]]*Table14567[[#This Row],[% agevolazioni in investimenti di cui linea di intervento 023
(minimo 25%)]]</f>
        <v>0</v>
      </c>
      <c r="T8" s="131">
        <f>Table14567[[#This Row],[Agevolazione]]*Table14567[[#This Row],[% agevolazioni in investimenti di cui linea di intervento 006
(50%)]]</f>
        <v>0</v>
      </c>
      <c r="U8" s="131"/>
    </row>
    <row r="9" spans="1:21">
      <c r="A9" s="130"/>
      <c r="B9" s="94"/>
      <c r="C9" s="94"/>
      <c r="D9" s="94"/>
      <c r="E9" s="89" t="s">
        <v>132</v>
      </c>
      <c r="F9" s="139"/>
      <c r="G9" s="107">
        <v>1720</v>
      </c>
      <c r="H9" s="92">
        <v>43</v>
      </c>
      <c r="I9" s="92">
        <f>Table14567[[#This Row],[Costo standard (€/ora)]]*Table14567[[#This Row],['# Mesi persona]]*Table14567[[#This Row],[Ore/anno]]/12</f>
        <v>0</v>
      </c>
      <c r="J9" s="93">
        <f>Table14567[[#This Row],[Costo Personale (€)]]*0.15</f>
        <v>0</v>
      </c>
      <c r="K9" s="93">
        <f>Table14567[[#This Row],[Costo Personale (€)]]+Table14567[[#This Row],[Costi indiretti (15%)]]</f>
        <v>0</v>
      </c>
      <c r="L9" s="94">
        <v>0</v>
      </c>
      <c r="M9" s="94">
        <v>0.25</v>
      </c>
      <c r="N9" s="94">
        <v>0.25</v>
      </c>
      <c r="O9" s="94">
        <v>0.5</v>
      </c>
      <c r="P9" s="131">
        <f>Table14567[[#This Row],[Costo Totale del Personale (€)]]*(Table14567[[#This Row],[% intensità agevolazione]]+Table14567[[#This Row],[eventuale maggiorazione % intensità agevolazione]])</f>
        <v>0</v>
      </c>
      <c r="Q9" s="131">
        <f>Table14567[[#This Row],[Agevolazione]]*Table14567[[#This Row],[% agovolazioni localizzate nelle Regioni del Mezzogiorno]]</f>
        <v>0</v>
      </c>
      <c r="R9" s="131">
        <f>Table14567[[#This Row],[Agevolazione]]*Table14567[[#This Row],[% agevolazioni in investimenti di cui linea di intervento 022
(minimo 25%)]]</f>
        <v>0</v>
      </c>
      <c r="S9" s="131">
        <f>Table14567[[#This Row],[Agevolazione]]*Table14567[[#This Row],[% agevolazioni in investimenti di cui linea di intervento 023
(minimo 25%)]]</f>
        <v>0</v>
      </c>
      <c r="T9" s="131">
        <f>Table14567[[#This Row],[Agevolazione]]*Table14567[[#This Row],[% agevolazioni in investimenti di cui linea di intervento 006
(50%)]]</f>
        <v>0</v>
      </c>
      <c r="U9" s="131"/>
    </row>
    <row r="10" spans="1:21">
      <c r="A10" s="130"/>
      <c r="B10" s="94"/>
      <c r="C10" s="94"/>
      <c r="D10" s="94"/>
      <c r="E10" s="89" t="s">
        <v>133</v>
      </c>
      <c r="F10" s="139"/>
      <c r="G10" s="107">
        <v>1720</v>
      </c>
      <c r="H10" s="92">
        <v>27</v>
      </c>
      <c r="I10" s="92">
        <f>Table14567[[#This Row],[Costo standard (€/ora)]]*Table14567[[#This Row],['# Mesi persona]]*Table14567[[#This Row],[Ore/anno]]/12</f>
        <v>0</v>
      </c>
      <c r="J10" s="93">
        <f>Table14567[[#This Row],[Costo Personale (€)]]*0.15</f>
        <v>0</v>
      </c>
      <c r="K10" s="93">
        <f>Table14567[[#This Row],[Costo Personale (€)]]+Table14567[[#This Row],[Costi indiretti (15%)]]</f>
        <v>0</v>
      </c>
      <c r="L10" s="94">
        <v>0</v>
      </c>
      <c r="M10" s="94">
        <v>0.25</v>
      </c>
      <c r="N10" s="94">
        <v>0.25</v>
      </c>
      <c r="O10" s="94">
        <v>0.5</v>
      </c>
      <c r="P10" s="131">
        <f>Table14567[[#This Row],[Costo Totale del Personale (€)]]*(Table14567[[#This Row],[% intensità agevolazione]]+Table14567[[#This Row],[eventuale maggiorazione % intensità agevolazione]])</f>
        <v>0</v>
      </c>
      <c r="Q10" s="131">
        <f>Table14567[[#This Row],[Agevolazione]]*Table14567[[#This Row],[% agovolazioni localizzate nelle Regioni del Mezzogiorno]]</f>
        <v>0</v>
      </c>
      <c r="R10" s="131">
        <f>Table14567[[#This Row],[Agevolazione]]*Table14567[[#This Row],[% agevolazioni in investimenti di cui linea di intervento 022
(minimo 25%)]]</f>
        <v>0</v>
      </c>
      <c r="S10" s="131">
        <f>Table14567[[#This Row],[Agevolazione]]*Table14567[[#This Row],[% agevolazioni in investimenti di cui linea di intervento 023
(minimo 25%)]]</f>
        <v>0</v>
      </c>
      <c r="T10" s="131">
        <f>Table14567[[#This Row],[Agevolazione]]*Table14567[[#This Row],[% agevolazioni in investimenti di cui linea di intervento 006
(50%)]]</f>
        <v>0</v>
      </c>
      <c r="U10" s="131"/>
    </row>
    <row r="11" spans="1:21">
      <c r="A11" s="130"/>
      <c r="B11" s="94"/>
      <c r="C11" s="94"/>
      <c r="D11" s="94"/>
      <c r="E11" s="89" t="s">
        <v>131</v>
      </c>
      <c r="F11" s="139"/>
      <c r="G11" s="107">
        <v>1720</v>
      </c>
      <c r="H11" s="92">
        <v>75</v>
      </c>
      <c r="I11" s="92">
        <f>Table14567[[#This Row],[Costo standard (€/ora)]]*Table14567[[#This Row],['# Mesi persona]]*Table14567[[#This Row],[Ore/anno]]/12</f>
        <v>0</v>
      </c>
      <c r="J11" s="93">
        <f>Table14567[[#This Row],[Costo Personale (€)]]*0.15</f>
        <v>0</v>
      </c>
      <c r="K11" s="93">
        <f>Table14567[[#This Row],[Costo Personale (€)]]+Table14567[[#This Row],[Costi indiretti (15%)]]</f>
        <v>0</v>
      </c>
      <c r="L11" s="94">
        <v>0</v>
      </c>
      <c r="M11" s="94">
        <v>0.25</v>
      </c>
      <c r="N11" s="94">
        <v>0.25</v>
      </c>
      <c r="O11" s="94">
        <v>0.5</v>
      </c>
      <c r="P11" s="131">
        <f>Table14567[[#This Row],[Costo Totale del Personale (€)]]*(Table14567[[#This Row],[% intensità agevolazione]]+Table14567[[#This Row],[eventuale maggiorazione % intensità agevolazione]])</f>
        <v>0</v>
      </c>
      <c r="Q11" s="131">
        <f>Table14567[[#This Row],[Agevolazione]]*Table14567[[#This Row],[% agovolazioni localizzate nelle Regioni del Mezzogiorno]]</f>
        <v>0</v>
      </c>
      <c r="R11" s="131">
        <f>Table14567[[#This Row],[Agevolazione]]*Table14567[[#This Row],[% agevolazioni in investimenti di cui linea di intervento 022
(minimo 25%)]]</f>
        <v>0</v>
      </c>
      <c r="S11" s="131">
        <f>Table14567[[#This Row],[Agevolazione]]*Table14567[[#This Row],[% agevolazioni in investimenti di cui linea di intervento 023
(minimo 25%)]]</f>
        <v>0</v>
      </c>
      <c r="T11" s="131">
        <f>Table14567[[#This Row],[Agevolazione]]*Table14567[[#This Row],[% agevolazioni in investimenti di cui linea di intervento 006
(50%)]]</f>
        <v>0</v>
      </c>
      <c r="U11" s="169"/>
    </row>
    <row r="12" spans="1:21">
      <c r="A12" s="130"/>
      <c r="B12" s="94"/>
      <c r="C12" s="94"/>
      <c r="D12" s="94"/>
      <c r="E12" s="89" t="s">
        <v>132</v>
      </c>
      <c r="F12" s="139"/>
      <c r="G12" s="107">
        <v>1720</v>
      </c>
      <c r="H12" s="92">
        <v>43</v>
      </c>
      <c r="I12" s="92">
        <f>Table14567[[#This Row],[Costo standard (€/ora)]]*Table14567[[#This Row],['# Mesi persona]]*Table14567[[#This Row],[Ore/anno]]/12</f>
        <v>0</v>
      </c>
      <c r="J12" s="93">
        <f>Table14567[[#This Row],[Costo Personale (€)]]*0.15</f>
        <v>0</v>
      </c>
      <c r="K12" s="93">
        <f>Table14567[[#This Row],[Costo Personale (€)]]+Table14567[[#This Row],[Costi indiretti (15%)]]</f>
        <v>0</v>
      </c>
      <c r="L12" s="94">
        <v>0</v>
      </c>
      <c r="M12" s="94">
        <v>0.25</v>
      </c>
      <c r="N12" s="94">
        <v>0.25</v>
      </c>
      <c r="O12" s="94">
        <v>0.5</v>
      </c>
      <c r="P12" s="131">
        <f>Table14567[[#This Row],[Costo Totale del Personale (€)]]*(Table14567[[#This Row],[% intensità agevolazione]]+Table14567[[#This Row],[eventuale maggiorazione % intensità agevolazione]])</f>
        <v>0</v>
      </c>
      <c r="Q12" s="131">
        <f>Table14567[[#This Row],[Agevolazione]]*Table14567[[#This Row],[% agovolazioni localizzate nelle Regioni del Mezzogiorno]]</f>
        <v>0</v>
      </c>
      <c r="R12" s="131">
        <f>Table14567[[#This Row],[Agevolazione]]*Table14567[[#This Row],[% agevolazioni in investimenti di cui linea di intervento 022
(minimo 25%)]]</f>
        <v>0</v>
      </c>
      <c r="S12" s="131">
        <f>Table14567[[#This Row],[Agevolazione]]*Table14567[[#This Row],[% agevolazioni in investimenti di cui linea di intervento 023
(minimo 25%)]]</f>
        <v>0</v>
      </c>
      <c r="T12" s="131">
        <f>Table14567[[#This Row],[Agevolazione]]*Table14567[[#This Row],[% agevolazioni in investimenti di cui linea di intervento 006
(50%)]]</f>
        <v>0</v>
      </c>
      <c r="U12" s="169"/>
    </row>
    <row r="13" spans="1:21" ht="16" thickBot="1">
      <c r="A13" s="130"/>
      <c r="B13" s="94"/>
      <c r="C13" s="94"/>
      <c r="D13" s="94"/>
      <c r="E13" s="89" t="s">
        <v>133</v>
      </c>
      <c r="F13" s="140"/>
      <c r="G13" s="107">
        <v>1720</v>
      </c>
      <c r="H13" s="92">
        <v>27</v>
      </c>
      <c r="I13" s="92">
        <f>Table14567[[#This Row],[Costo standard (€/ora)]]*Table14567[[#This Row],['# Mesi persona]]*Table14567[[#This Row],[Ore/anno]]/12</f>
        <v>0</v>
      </c>
      <c r="J13" s="93">
        <f>Table14567[[#This Row],[Costo Personale (€)]]*0.15</f>
        <v>0</v>
      </c>
      <c r="K13" s="93">
        <f>Table14567[[#This Row],[Costo Personale (€)]]+Table14567[[#This Row],[Costi indiretti (15%)]]</f>
        <v>0</v>
      </c>
      <c r="L13" s="94">
        <v>0</v>
      </c>
      <c r="M13" s="94">
        <v>0.25</v>
      </c>
      <c r="N13" s="94">
        <v>0.25</v>
      </c>
      <c r="O13" s="94">
        <v>0.5</v>
      </c>
      <c r="P13" s="131">
        <f>Table14567[[#This Row],[Costo Totale del Personale (€)]]*(Table14567[[#This Row],[% intensità agevolazione]]+Table14567[[#This Row],[eventuale maggiorazione % intensità agevolazione]])</f>
        <v>0</v>
      </c>
      <c r="Q13" s="131">
        <f>Table14567[[#This Row],[Agevolazione]]*Table14567[[#This Row],[% agovolazioni localizzate nelle Regioni del Mezzogiorno]]</f>
        <v>0</v>
      </c>
      <c r="R13" s="131">
        <f>Table14567[[#This Row],[Agevolazione]]*Table14567[[#This Row],[% agevolazioni in investimenti di cui linea di intervento 022
(minimo 25%)]]</f>
        <v>0</v>
      </c>
      <c r="S13" s="131">
        <f>Table14567[[#This Row],[Agevolazione]]*Table14567[[#This Row],[% agevolazioni in investimenti di cui linea di intervento 023
(minimo 25%)]]</f>
        <v>0</v>
      </c>
      <c r="T13" s="131">
        <f>Table14567[[#This Row],[Agevolazione]]*Table14567[[#This Row],[% agevolazioni in investimenti di cui linea di intervento 006
(50%)]]</f>
        <v>0</v>
      </c>
      <c r="U13" s="169"/>
    </row>
    <row r="14" spans="1:21" ht="16" thickBot="1">
      <c r="A14" s="90"/>
      <c r="B14" s="90"/>
      <c r="D14" s="134"/>
      <c r="F14" s="134"/>
      <c r="G14" s="133"/>
      <c r="J14" s="155" t="s">
        <v>142</v>
      </c>
      <c r="K14" s="156">
        <f>SUM(K2:K13)</f>
        <v>0</v>
      </c>
      <c r="O14" s="155" t="s">
        <v>89</v>
      </c>
      <c r="P14" s="157">
        <f t="shared" ref="P14:T14" si="0">SUM(P2:P13)</f>
        <v>0</v>
      </c>
      <c r="Q14" s="157">
        <f t="shared" si="0"/>
        <v>0</v>
      </c>
      <c r="R14" s="157">
        <f t="shared" si="0"/>
        <v>0</v>
      </c>
      <c r="S14" s="157">
        <f t="shared" si="0"/>
        <v>0</v>
      </c>
      <c r="T14" s="156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/>
      <c r="K18" s="136"/>
      <c r="O18" s="135"/>
      <c r="P18" s="136"/>
      <c r="Q18" s="136"/>
      <c r="R18" s="136"/>
      <c r="S18" s="136"/>
      <c r="T18" s="136"/>
    </row>
    <row r="19" spans="1:21">
      <c r="J19" s="135"/>
      <c r="K19" s="136">
        <f>K11+K12+K13</f>
        <v>0</v>
      </c>
      <c r="O19" s="135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2.5">
      <c r="A21" s="124" t="s">
        <v>136</v>
      </c>
      <c r="B21" s="124" t="s">
        <v>137</v>
      </c>
      <c r="C21" s="124" t="s">
        <v>138</v>
      </c>
      <c r="D21" s="91"/>
      <c r="H21" s="123" t="s">
        <v>112</v>
      </c>
      <c r="I21" s="123" t="s">
        <v>113</v>
      </c>
      <c r="J21" s="123" t="s">
        <v>122</v>
      </c>
      <c r="K21" s="123" t="s">
        <v>123</v>
      </c>
      <c r="L21" s="124" t="s">
        <v>135</v>
      </c>
      <c r="M21" s="124" t="s">
        <v>127</v>
      </c>
      <c r="N21" s="124" t="s">
        <v>128</v>
      </c>
      <c r="O21" s="125" t="s">
        <v>129</v>
      </c>
      <c r="P21" s="125" t="s">
        <v>139</v>
      </c>
      <c r="Q21" s="125" t="s">
        <v>140</v>
      </c>
      <c r="R21" s="125" t="s">
        <v>146</v>
      </c>
      <c r="S21" s="125" t="s">
        <v>147</v>
      </c>
      <c r="T21" s="125" t="s">
        <v>148</v>
      </c>
    </row>
    <row r="22" spans="1:21">
      <c r="A22" s="127" t="s">
        <v>85</v>
      </c>
      <c r="B22" s="127">
        <v>1</v>
      </c>
      <c r="C22" s="127"/>
      <c r="D22" s="129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>
        <v>0.25</v>
      </c>
      <c r="N22" s="127">
        <v>0.25</v>
      </c>
      <c r="O22" s="127"/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0.7</v>
      </c>
      <c r="C23" s="127">
        <v>0.1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>
        <v>0.25</v>
      </c>
      <c r="N23" s="127">
        <v>0.25</v>
      </c>
      <c r="O23" s="127"/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/>
      <c r="B24" s="127"/>
      <c r="C24" s="127"/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>
        <v>0.25</v>
      </c>
      <c r="N24" s="127">
        <v>0.25</v>
      </c>
      <c r="O24" s="127"/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/>
      <c r="B25" s="128"/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>
        <v>0.25</v>
      </c>
      <c r="N25" s="128">
        <v>0.25</v>
      </c>
      <c r="O25" s="128"/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142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149</v>
      </c>
      <c r="N28" t="s">
        <v>151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/>
      <c r="K31" s="136"/>
      <c r="O31" s="135"/>
      <c r="P31" s="136"/>
      <c r="Q31" s="136"/>
      <c r="R31" s="136"/>
      <c r="S31" s="136">
        <f t="shared" si="5"/>
        <v>0</v>
      </c>
      <c r="T31" s="136">
        <f t="shared" si="5"/>
        <v>0</v>
      </c>
    </row>
    <row r="32" spans="1:21">
      <c r="J32" s="135"/>
      <c r="K32" s="136">
        <f>K25+K19</f>
        <v>0</v>
      </c>
      <c r="O32" s="135"/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9">
      <c r="J34" s="134" t="s">
        <v>142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150</v>
      </c>
      <c r="K35" s="133">
        <f>K26+K14</f>
        <v>0</v>
      </c>
    </row>
    <row r="37" spans="8:39">
      <c r="H37" s="183" t="s">
        <v>85</v>
      </c>
      <c r="I37" s="183"/>
      <c r="J37" s="183"/>
      <c r="K37" s="183"/>
      <c r="L37" s="183"/>
      <c r="M37" s="183"/>
      <c r="N37" s="183" t="s">
        <v>86</v>
      </c>
      <c r="O37" s="183"/>
      <c r="P37" s="183"/>
      <c r="Q37" s="183"/>
      <c r="R37" s="183"/>
      <c r="S37" s="183"/>
      <c r="T37" s="183"/>
      <c r="U37" s="183" t="s">
        <v>87</v>
      </c>
      <c r="V37" s="183"/>
      <c r="W37" s="183"/>
      <c r="X37" s="183"/>
      <c r="Y37" s="183"/>
      <c r="Z37" s="183"/>
      <c r="AA37" s="183"/>
      <c r="AB37" s="183" t="s">
        <v>88</v>
      </c>
      <c r="AC37" s="183"/>
      <c r="AD37" s="183"/>
      <c r="AE37" s="183"/>
      <c r="AF37" s="183"/>
      <c r="AG37" s="183"/>
      <c r="AH37" s="182" t="s">
        <v>89</v>
      </c>
      <c r="AI37" s="182"/>
      <c r="AJ37" s="182"/>
      <c r="AK37" s="182"/>
      <c r="AL37" s="182"/>
      <c r="AM37" s="182"/>
    </row>
    <row r="38" spans="8:39" ht="101.5">
      <c r="H38" s="110" t="s">
        <v>90</v>
      </c>
      <c r="I38" s="111" t="s">
        <v>108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141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141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108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109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0.79999999999999993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58">
      <c r="H42" s="171" t="s">
        <v>183</v>
      </c>
      <c r="I42" s="171" t="s">
        <v>185</v>
      </c>
      <c r="J42" s="171" t="s">
        <v>176</v>
      </c>
    </row>
    <row r="43" spans="8:39">
      <c r="H43" s="173">
        <v>1</v>
      </c>
      <c r="I43" s="173">
        <v>1</v>
      </c>
      <c r="J43" s="174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1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5F6F9-13C4-4820-940E-F835E54E3A6B}">
  <dimension ref="A1:AM43"/>
  <sheetViews>
    <sheetView tabSelected="1" topLeftCell="A13" zoomScale="70" zoomScaleNormal="70" workbookViewId="0">
      <selection activeCell="E22" sqref="E22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8203125" customWidth="1"/>
    <col min="27" max="27" width="14.75" customWidth="1"/>
    <col min="28" max="28" width="13.75" customWidth="1"/>
    <col min="29" max="29" width="17.5" customWidth="1"/>
    <col min="30" max="30" width="16.08203125" customWidth="1"/>
    <col min="31" max="32" width="15.3320312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320312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08203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08203125" customWidth="1"/>
    <col min="53" max="53" width="14.75" customWidth="1"/>
    <col min="54" max="54" width="13.75" customWidth="1"/>
  </cols>
  <sheetData>
    <row r="1" spans="1:21" s="95" customFormat="1" ht="106.15" customHeight="1" thickBot="1">
      <c r="A1" s="122" t="s">
        <v>136</v>
      </c>
      <c r="B1" s="122" t="s">
        <v>137</v>
      </c>
      <c r="C1" s="122" t="s">
        <v>138</v>
      </c>
      <c r="D1" s="122" t="s">
        <v>175</v>
      </c>
      <c r="E1" s="91" t="s">
        <v>130</v>
      </c>
      <c r="F1" s="91" t="s">
        <v>143</v>
      </c>
      <c r="G1" s="91" t="s">
        <v>144</v>
      </c>
      <c r="H1" s="91" t="s">
        <v>145</v>
      </c>
      <c r="I1" s="91" t="s">
        <v>110</v>
      </c>
      <c r="J1" s="91" t="s">
        <v>82</v>
      </c>
      <c r="K1" s="91" t="s">
        <v>111</v>
      </c>
      <c r="L1" s="122" t="s">
        <v>134</v>
      </c>
      <c r="M1" s="122" t="s">
        <v>124</v>
      </c>
      <c r="N1" s="122" t="s">
        <v>125</v>
      </c>
      <c r="O1" s="122" t="s">
        <v>126</v>
      </c>
      <c r="P1" s="122" t="s">
        <v>139</v>
      </c>
      <c r="Q1" s="122" t="s">
        <v>140</v>
      </c>
      <c r="R1" s="122" t="s">
        <v>154</v>
      </c>
      <c r="S1" s="122" t="s">
        <v>153</v>
      </c>
      <c r="T1" s="122" t="s">
        <v>152</v>
      </c>
      <c r="U1" s="91"/>
    </row>
    <row r="2" spans="1:21">
      <c r="A2" s="190" t="s">
        <v>85</v>
      </c>
      <c r="B2" s="190">
        <v>1</v>
      </c>
      <c r="C2" s="190"/>
      <c r="D2" s="190"/>
      <c r="E2" s="89" t="s">
        <v>131</v>
      </c>
      <c r="F2" s="191"/>
      <c r="G2" s="192">
        <v>1500</v>
      </c>
      <c r="H2" s="193">
        <v>73</v>
      </c>
      <c r="I2" s="193">
        <f>Table14[[#This Row],[Costo standard (€/ora)]]*Table14[[#This Row],['# Mesi persona]]*Table14[[#This Row],[Ore/anno]]/12</f>
        <v>0</v>
      </c>
      <c r="J2" s="194">
        <f>Table14[[#This Row],[Costo Personale (€)]]*0.15</f>
        <v>0</v>
      </c>
      <c r="K2" s="194">
        <f>Table14[[#This Row],[Costo Personale (€)]]+Table14[[#This Row],[Costi indiretti (15%)]]</f>
        <v>0</v>
      </c>
      <c r="L2" s="190">
        <v>0</v>
      </c>
      <c r="M2" s="190">
        <v>0.25</v>
      </c>
      <c r="N2" s="190">
        <v>0.25</v>
      </c>
      <c r="O2" s="190"/>
      <c r="P2" s="195">
        <f>Table14[[#This Row],[Costo Totale del Personale (€)]]*(Table14[[#This Row],[% intensità agevolazione]]+Table14[[#This Row],[eventuale maggiorazione % intensità agevolazione]])</f>
        <v>0</v>
      </c>
      <c r="Q2" s="195">
        <f>Table14[[#This Row],[Agevolazione]]*Table14[[#This Row],[% agovolazioni localizzate nelle Regioni del Mezzogiorno]]</f>
        <v>0</v>
      </c>
      <c r="R2" s="195">
        <f>Table14[[#This Row],[Agevolazione]]*Table14[[#This Row],[% agevolazioni in investimenti di cui linea di intervento 022
(minimo 25%)]]</f>
        <v>0</v>
      </c>
      <c r="S2" s="195">
        <f>Table14[[#This Row],[Agevolazione]]*Table14[[#This Row],[% agevolazioni in investimenti di cui linea di intervento 023
(minimo 25%)]]</f>
        <v>0</v>
      </c>
      <c r="T2" s="195"/>
      <c r="U2" s="195"/>
    </row>
    <row r="3" spans="1:21">
      <c r="A3" s="190" t="s">
        <v>85</v>
      </c>
      <c r="B3" s="190">
        <v>1</v>
      </c>
      <c r="C3" s="190"/>
      <c r="D3" s="190"/>
      <c r="E3" s="89" t="s">
        <v>132</v>
      </c>
      <c r="F3" s="196"/>
      <c r="G3" s="192">
        <v>1500</v>
      </c>
      <c r="H3" s="193">
        <v>48</v>
      </c>
      <c r="I3" s="193">
        <f>Table14[[#This Row],[Costo standard (€/ora)]]*Table14[[#This Row],['# Mesi persona]]*Table14[[#This Row],[Ore/anno]]/12</f>
        <v>0</v>
      </c>
      <c r="J3" s="194">
        <f>Table14[[#This Row],[Costo Personale (€)]]*0.15</f>
        <v>0</v>
      </c>
      <c r="K3" s="194">
        <f>Table14[[#This Row],[Costo Personale (€)]]+Table14[[#This Row],[Costi indiretti (15%)]]</f>
        <v>0</v>
      </c>
      <c r="L3" s="190">
        <v>0</v>
      </c>
      <c r="M3" s="190">
        <v>0.25</v>
      </c>
      <c r="N3" s="190">
        <v>0.25</v>
      </c>
      <c r="O3" s="190"/>
      <c r="P3" s="195">
        <f>Table14[[#This Row],[Costo Totale del Personale (€)]]*(Table14[[#This Row],[% intensità agevolazione]]+Table14[[#This Row],[eventuale maggiorazione % intensità agevolazione]])</f>
        <v>0</v>
      </c>
      <c r="Q3" s="195">
        <f>Table14[[#This Row],[Agevolazione]]*Table14[[#This Row],[% agovolazioni localizzate nelle Regioni del Mezzogiorno]]</f>
        <v>0</v>
      </c>
      <c r="R3" s="195">
        <f>Table14[[#This Row],[Agevolazione]]*Table14[[#This Row],[% agevolazioni in investimenti di cui linea di intervento 022
(minimo 25%)]]</f>
        <v>0</v>
      </c>
      <c r="S3" s="195">
        <f>Table14[[#This Row],[Agevolazione]]*Table14[[#This Row],[% agevolazioni in investimenti di cui linea di intervento 023
(minimo 25%)]]</f>
        <v>0</v>
      </c>
      <c r="T3" s="195"/>
      <c r="U3" s="195"/>
    </row>
    <row r="4" spans="1:21">
      <c r="A4" s="190" t="s">
        <v>85</v>
      </c>
      <c r="B4" s="190">
        <v>1</v>
      </c>
      <c r="C4" s="190"/>
      <c r="D4" s="190"/>
      <c r="E4" s="89" t="s">
        <v>133</v>
      </c>
      <c r="F4" s="196"/>
      <c r="G4" s="192">
        <v>1500</v>
      </c>
      <c r="H4" s="193">
        <v>31</v>
      </c>
      <c r="I4" s="193">
        <f>Table14[[#This Row],[Costo standard (€/ora)]]*Table14[[#This Row],['# Mesi persona]]*Table14[[#This Row],[Ore/anno]]/12</f>
        <v>0</v>
      </c>
      <c r="J4" s="194">
        <f>Table14[[#This Row],[Costo Personale (€)]]*0.15</f>
        <v>0</v>
      </c>
      <c r="K4" s="194">
        <f>Table14[[#This Row],[Costo Personale (€)]]+Table14[[#This Row],[Costi indiretti (15%)]]</f>
        <v>0</v>
      </c>
      <c r="L4" s="190">
        <v>0</v>
      </c>
      <c r="M4" s="190">
        <v>0.25</v>
      </c>
      <c r="N4" s="190">
        <v>0.25</v>
      </c>
      <c r="O4" s="190"/>
      <c r="P4" s="195">
        <f>Table14[[#This Row],[Costo Totale del Personale (€)]]*(Table14[[#This Row],[% intensità agevolazione]]+Table14[[#This Row],[eventuale maggiorazione % intensità agevolazione]])</f>
        <v>0</v>
      </c>
      <c r="Q4" s="195">
        <f>Table14[[#This Row],[Agevolazione]]*Table14[[#This Row],[% agovolazioni localizzate nelle Regioni del Mezzogiorno]]</f>
        <v>0</v>
      </c>
      <c r="R4" s="195">
        <f>Table14[[#This Row],[Agevolazione]]*Table14[[#This Row],[% agevolazioni in investimenti di cui linea di intervento 022
(minimo 25%)]]</f>
        <v>0</v>
      </c>
      <c r="S4" s="195">
        <f>Table14[[#This Row],[Agevolazione]]*Table14[[#This Row],[% agevolazioni in investimenti di cui linea di intervento 023
(minimo 25%)]]</f>
        <v>0</v>
      </c>
      <c r="T4" s="195"/>
      <c r="U4" s="195"/>
    </row>
    <row r="5" spans="1:21">
      <c r="A5" s="190" t="s">
        <v>86</v>
      </c>
      <c r="B5" s="190">
        <v>1</v>
      </c>
      <c r="C5" s="190"/>
      <c r="D5" s="190"/>
      <c r="E5" s="89" t="s">
        <v>131</v>
      </c>
      <c r="F5" s="196"/>
      <c r="G5" s="192">
        <v>1500</v>
      </c>
      <c r="H5" s="193">
        <v>73</v>
      </c>
      <c r="I5" s="193">
        <f>Table14[[#This Row],[Costo standard (€/ora)]]*Table14[[#This Row],['# Mesi persona]]*Table14[[#This Row],[Ore/anno]]/12</f>
        <v>0</v>
      </c>
      <c r="J5" s="194">
        <f>Table14[[#This Row],[Costo Personale (€)]]*0.15</f>
        <v>0</v>
      </c>
      <c r="K5" s="194">
        <f>Table14[[#This Row],[Costo Personale (€)]]+Table14[[#This Row],[Costi indiretti (15%)]]</f>
        <v>0</v>
      </c>
      <c r="L5" s="190">
        <v>0</v>
      </c>
      <c r="M5" s="190">
        <v>0.25</v>
      </c>
      <c r="N5" s="190">
        <v>0.25</v>
      </c>
      <c r="O5" s="190"/>
      <c r="P5" s="195">
        <f>Table14[[#This Row],[Costo Totale del Personale (€)]]*(Table14[[#This Row],[% intensità agevolazione]]+Table14[[#This Row],[eventuale maggiorazione % intensità agevolazione]])</f>
        <v>0</v>
      </c>
      <c r="Q5" s="195">
        <f>Table14[[#This Row],[Agevolazione]]*Table14[[#This Row],[% agovolazioni localizzate nelle Regioni del Mezzogiorno]]</f>
        <v>0</v>
      </c>
      <c r="R5" s="195">
        <f>Table14[[#This Row],[Agevolazione]]*Table14[[#This Row],[% agevolazioni in investimenti di cui linea di intervento 022
(minimo 25%)]]</f>
        <v>0</v>
      </c>
      <c r="S5" s="195">
        <f>Table14[[#This Row],[Agevolazione]]*Table14[[#This Row],[% agevolazioni in investimenti di cui linea di intervento 023
(minimo 25%)]]</f>
        <v>0</v>
      </c>
      <c r="T5" s="195"/>
      <c r="U5" s="195"/>
    </row>
    <row r="6" spans="1:21">
      <c r="A6" s="190" t="s">
        <v>86</v>
      </c>
      <c r="B6" s="190">
        <v>1</v>
      </c>
      <c r="C6" s="190"/>
      <c r="D6" s="190"/>
      <c r="E6" s="89" t="s">
        <v>132</v>
      </c>
      <c r="F6" s="196"/>
      <c r="G6" s="192">
        <v>1500</v>
      </c>
      <c r="H6" s="193">
        <v>48</v>
      </c>
      <c r="I6" s="193">
        <f>Table14[[#This Row],[Costo standard (€/ora)]]*Table14[[#This Row],['# Mesi persona]]*Table14[[#This Row],[Ore/anno]]/12</f>
        <v>0</v>
      </c>
      <c r="J6" s="194">
        <f>Table14[[#This Row],[Costo Personale (€)]]*0.15</f>
        <v>0</v>
      </c>
      <c r="K6" s="194">
        <f>Table14[[#This Row],[Costo Personale (€)]]+Table14[[#This Row],[Costi indiretti (15%)]]</f>
        <v>0</v>
      </c>
      <c r="L6" s="190">
        <v>0</v>
      </c>
      <c r="M6" s="190">
        <v>0.25</v>
      </c>
      <c r="N6" s="190">
        <v>0.25</v>
      </c>
      <c r="O6" s="190"/>
      <c r="P6" s="195">
        <f>Table14[[#This Row],[Costo Totale del Personale (€)]]*(Table14[[#This Row],[% intensità agevolazione]]+Table14[[#This Row],[eventuale maggiorazione % intensità agevolazione]])</f>
        <v>0</v>
      </c>
      <c r="Q6" s="195">
        <f>Table14[[#This Row],[Agevolazione]]*Table14[[#This Row],[% agovolazioni localizzate nelle Regioni del Mezzogiorno]]</f>
        <v>0</v>
      </c>
      <c r="R6" s="195">
        <f>Table14[[#This Row],[Agevolazione]]*Table14[[#This Row],[% agevolazioni in investimenti di cui linea di intervento 022
(minimo 25%)]]</f>
        <v>0</v>
      </c>
      <c r="S6" s="195">
        <f>Table14[[#This Row],[Agevolazione]]*Table14[[#This Row],[% agevolazioni in investimenti di cui linea di intervento 023
(minimo 25%)]]</f>
        <v>0</v>
      </c>
      <c r="T6" s="195"/>
      <c r="U6" s="195"/>
    </row>
    <row r="7" spans="1:21">
      <c r="A7" s="190" t="s">
        <v>86</v>
      </c>
      <c r="B7" s="190">
        <v>1</v>
      </c>
      <c r="C7" s="190"/>
      <c r="D7" s="190"/>
      <c r="E7" s="89" t="s">
        <v>133</v>
      </c>
      <c r="F7" s="196"/>
      <c r="G7" s="192">
        <v>1500</v>
      </c>
      <c r="H7" s="193">
        <v>31</v>
      </c>
      <c r="I7" s="193">
        <f>Table14[[#This Row],[Costo standard (€/ora)]]*Table14[[#This Row],['# Mesi persona]]*Table14[[#This Row],[Ore/anno]]/12</f>
        <v>0</v>
      </c>
      <c r="J7" s="194">
        <f>Table14[[#This Row],[Costo Personale (€)]]*0.15</f>
        <v>0</v>
      </c>
      <c r="K7" s="194">
        <f>Table14[[#This Row],[Costo Personale (€)]]+Table14[[#This Row],[Costi indiretti (15%)]]</f>
        <v>0</v>
      </c>
      <c r="L7" s="190">
        <v>0</v>
      </c>
      <c r="M7" s="190">
        <v>0.25</v>
      </c>
      <c r="N7" s="190">
        <v>0.25</v>
      </c>
      <c r="O7" s="190"/>
      <c r="P7" s="195">
        <f>Table14[[#This Row],[Costo Totale del Personale (€)]]*(Table14[[#This Row],[% intensità agevolazione]]+Table14[[#This Row],[eventuale maggiorazione % intensità agevolazione]])</f>
        <v>0</v>
      </c>
      <c r="Q7" s="195">
        <f>Table14[[#This Row],[Agevolazione]]*Table14[[#This Row],[% agovolazioni localizzate nelle Regioni del Mezzogiorno]]</f>
        <v>0</v>
      </c>
      <c r="R7" s="195">
        <f>Table14[[#This Row],[Agevolazione]]*Table14[[#This Row],[% agevolazioni in investimenti di cui linea di intervento 022
(minimo 25%)]]</f>
        <v>0</v>
      </c>
      <c r="S7" s="195">
        <f>Table14[[#This Row],[Agevolazione]]*Table14[[#This Row],[% agevolazioni in investimenti di cui linea di intervento 023
(minimo 25%)]]</f>
        <v>0</v>
      </c>
      <c r="T7" s="195"/>
      <c r="U7" s="195"/>
    </row>
    <row r="8" spans="1:21">
      <c r="A8" s="190"/>
      <c r="B8" s="190"/>
      <c r="C8" s="190"/>
      <c r="D8" s="190"/>
      <c r="E8" s="89"/>
      <c r="F8" s="196"/>
      <c r="G8" s="192"/>
      <c r="H8" s="193"/>
      <c r="I8" s="193">
        <f>Table14[[#This Row],[Costo standard (€/ora)]]*Table14[[#This Row],['# Mesi persona]]*Table14[[#This Row],[Ore/anno]]/12</f>
        <v>0</v>
      </c>
      <c r="J8" s="194">
        <f>Table14[[#This Row],[Costo Personale (€)]]*0.15</f>
        <v>0</v>
      </c>
      <c r="K8" s="194">
        <f>Table14[[#This Row],[Costo Personale (€)]]+Table14[[#This Row],[Costi indiretti (15%)]]</f>
        <v>0</v>
      </c>
      <c r="L8" s="190">
        <v>0</v>
      </c>
      <c r="M8" s="190">
        <v>0.25</v>
      </c>
      <c r="N8" s="190">
        <v>0.25</v>
      </c>
      <c r="O8" s="190"/>
      <c r="P8" s="195">
        <f>Table14[[#This Row],[Costo Totale del Personale (€)]]*(Table14[[#This Row],[% intensità agevolazione]]+Table14[[#This Row],[eventuale maggiorazione % intensità agevolazione]])</f>
        <v>0</v>
      </c>
      <c r="Q8" s="195">
        <f>Table14[[#This Row],[Agevolazione]]*Table14[[#This Row],[% agovolazioni localizzate nelle Regioni del Mezzogiorno]]</f>
        <v>0</v>
      </c>
      <c r="R8" s="195">
        <f>Table14[[#This Row],[Agevolazione]]*Table14[[#This Row],[% agevolazioni in investimenti di cui linea di intervento 022
(minimo 25%)]]</f>
        <v>0</v>
      </c>
      <c r="S8" s="195">
        <f>Table14[[#This Row],[Agevolazione]]*Table14[[#This Row],[% agevolazioni in investimenti di cui linea di intervento 023
(minimo 25%)]]</f>
        <v>0</v>
      </c>
      <c r="T8" s="195"/>
      <c r="U8" s="195"/>
    </row>
    <row r="9" spans="1:21">
      <c r="A9" s="190"/>
      <c r="B9" s="190"/>
      <c r="C9" s="190"/>
      <c r="D9" s="190"/>
      <c r="E9" s="89"/>
      <c r="F9" s="196"/>
      <c r="G9" s="192"/>
      <c r="H9" s="193"/>
      <c r="I9" s="193">
        <f>Table14[[#This Row],[Costo standard (€/ora)]]*Table14[[#This Row],['# Mesi persona]]*Table14[[#This Row],[Ore/anno]]/12</f>
        <v>0</v>
      </c>
      <c r="J9" s="194">
        <f>Table14[[#This Row],[Costo Personale (€)]]*0.15</f>
        <v>0</v>
      </c>
      <c r="K9" s="194">
        <f>Table14[[#This Row],[Costo Personale (€)]]+Table14[[#This Row],[Costi indiretti (15%)]]</f>
        <v>0</v>
      </c>
      <c r="L9" s="190">
        <v>0</v>
      </c>
      <c r="M9" s="190">
        <v>0.25</v>
      </c>
      <c r="N9" s="190">
        <v>0.25</v>
      </c>
      <c r="O9" s="190"/>
      <c r="P9" s="195">
        <f>Table14[[#This Row],[Costo Totale del Personale (€)]]*(Table14[[#This Row],[% intensità agevolazione]]+Table14[[#This Row],[eventuale maggiorazione % intensità agevolazione]])</f>
        <v>0</v>
      </c>
      <c r="Q9" s="195">
        <f>Table14[[#This Row],[Agevolazione]]*Table14[[#This Row],[% agovolazioni localizzate nelle Regioni del Mezzogiorno]]</f>
        <v>0</v>
      </c>
      <c r="R9" s="195">
        <f>Table14[[#This Row],[Agevolazione]]*Table14[[#This Row],[% agevolazioni in investimenti di cui linea di intervento 022
(minimo 25%)]]</f>
        <v>0</v>
      </c>
      <c r="S9" s="195">
        <f>Table14[[#This Row],[Agevolazione]]*Table14[[#This Row],[% agevolazioni in investimenti di cui linea di intervento 023
(minimo 25%)]]</f>
        <v>0</v>
      </c>
      <c r="T9" s="195"/>
      <c r="U9" s="195"/>
    </row>
    <row r="10" spans="1:21">
      <c r="A10" s="190"/>
      <c r="B10" s="190"/>
      <c r="C10" s="190"/>
      <c r="D10" s="190"/>
      <c r="E10" s="89"/>
      <c r="F10" s="196"/>
      <c r="G10" s="192"/>
      <c r="H10" s="193"/>
      <c r="I10" s="193">
        <f>Table14[[#This Row],[Costo standard (€/ora)]]*Table14[[#This Row],['# Mesi persona]]*Table14[[#This Row],[Ore/anno]]/12</f>
        <v>0</v>
      </c>
      <c r="J10" s="194">
        <f>Table14[[#This Row],[Costo Personale (€)]]*0.15</f>
        <v>0</v>
      </c>
      <c r="K10" s="194">
        <f>Table14[[#This Row],[Costo Personale (€)]]+Table14[[#This Row],[Costi indiretti (15%)]]</f>
        <v>0</v>
      </c>
      <c r="L10" s="190">
        <v>0</v>
      </c>
      <c r="M10" s="190">
        <v>0.25</v>
      </c>
      <c r="N10" s="190">
        <v>0.25</v>
      </c>
      <c r="O10" s="190"/>
      <c r="P10" s="195">
        <f>Table14[[#This Row],[Costo Totale del Personale (€)]]*(Table14[[#This Row],[% intensità agevolazione]]+Table14[[#This Row],[eventuale maggiorazione % intensità agevolazione]])</f>
        <v>0</v>
      </c>
      <c r="Q10" s="195">
        <f>Table14[[#This Row],[Agevolazione]]*Table14[[#This Row],[% agovolazioni localizzate nelle Regioni del Mezzogiorno]]</f>
        <v>0</v>
      </c>
      <c r="R10" s="195">
        <f>Table14[[#This Row],[Agevolazione]]*Table14[[#This Row],[% agevolazioni in investimenti di cui linea di intervento 022
(minimo 25%)]]</f>
        <v>0</v>
      </c>
      <c r="S10" s="195">
        <f>Table14[[#This Row],[Agevolazione]]*Table14[[#This Row],[% agevolazioni in investimenti di cui linea di intervento 023
(minimo 25%)]]</f>
        <v>0</v>
      </c>
      <c r="T10" s="195"/>
      <c r="U10" s="195"/>
    </row>
    <row r="11" spans="1:21">
      <c r="A11" s="190"/>
      <c r="B11" s="190"/>
      <c r="C11" s="190"/>
      <c r="D11" s="190"/>
      <c r="E11" s="89"/>
      <c r="F11" s="196"/>
      <c r="G11" s="192"/>
      <c r="H11" s="193"/>
      <c r="I11" s="193">
        <f>Table14[[#This Row],[Costo standard (€/ora)]]*Table14[[#This Row],['# Mesi persona]]*Table14[[#This Row],[Ore/anno]]/12</f>
        <v>0</v>
      </c>
      <c r="J11" s="194">
        <f>Table14[[#This Row],[Costo Personale (€)]]*0.15</f>
        <v>0</v>
      </c>
      <c r="K11" s="194">
        <f>Table14[[#This Row],[Costo Personale (€)]]+Table14[[#This Row],[Costi indiretti (15%)]]</f>
        <v>0</v>
      </c>
      <c r="L11" s="190">
        <v>0</v>
      </c>
      <c r="M11" s="190">
        <v>0.25</v>
      </c>
      <c r="N11" s="190">
        <v>0.25</v>
      </c>
      <c r="O11" s="190"/>
      <c r="P11" s="195">
        <f>Table14[[#This Row],[Costo Totale del Personale (€)]]*(Table14[[#This Row],[% intensità agevolazione]]+Table14[[#This Row],[eventuale maggiorazione % intensità agevolazione]])</f>
        <v>0</v>
      </c>
      <c r="Q11" s="195">
        <f>Table14[[#This Row],[Agevolazione]]*Table14[[#This Row],[% agovolazioni localizzate nelle Regioni del Mezzogiorno]]</f>
        <v>0</v>
      </c>
      <c r="R11" s="195">
        <f>Table14[[#This Row],[Agevolazione]]*Table14[[#This Row],[% agevolazioni in investimenti di cui linea di intervento 022
(minimo 25%)]]</f>
        <v>0</v>
      </c>
      <c r="S11" s="195">
        <f>Table14[[#This Row],[Agevolazione]]*Table14[[#This Row],[% agevolazioni in investimenti di cui linea di intervento 023
(minimo 25%)]]</f>
        <v>0</v>
      </c>
      <c r="T11" s="195"/>
      <c r="U11" s="195"/>
    </row>
    <row r="12" spans="1:21">
      <c r="A12" s="190"/>
      <c r="B12" s="190"/>
      <c r="C12" s="190"/>
      <c r="D12" s="190"/>
      <c r="E12" s="89"/>
      <c r="F12" s="196"/>
      <c r="G12" s="192"/>
      <c r="H12" s="193"/>
      <c r="I12" s="193">
        <f>Table14[[#This Row],[Costo standard (€/ora)]]*Table14[[#This Row],['# Mesi persona]]*Table14[[#This Row],[Ore/anno]]/12</f>
        <v>0</v>
      </c>
      <c r="J12" s="194">
        <f>Table14[[#This Row],[Costo Personale (€)]]*0.15</f>
        <v>0</v>
      </c>
      <c r="K12" s="194">
        <f>Table14[[#This Row],[Costo Personale (€)]]+Table14[[#This Row],[Costi indiretti (15%)]]</f>
        <v>0</v>
      </c>
      <c r="L12" s="190">
        <v>0</v>
      </c>
      <c r="M12" s="190">
        <v>0.25</v>
      </c>
      <c r="N12" s="190">
        <v>0.25</v>
      </c>
      <c r="O12" s="190"/>
      <c r="P12" s="195">
        <f>Table14[[#This Row],[Costo Totale del Personale (€)]]*(Table14[[#This Row],[% intensità agevolazione]]+Table14[[#This Row],[eventuale maggiorazione % intensità agevolazione]])</f>
        <v>0</v>
      </c>
      <c r="Q12" s="195">
        <f>Table14[[#This Row],[Agevolazione]]*Table14[[#This Row],[% agovolazioni localizzate nelle Regioni del Mezzogiorno]]</f>
        <v>0</v>
      </c>
      <c r="R12" s="195">
        <f>Table14[[#This Row],[Agevolazione]]*Table14[[#This Row],[% agevolazioni in investimenti di cui linea di intervento 022
(minimo 25%)]]</f>
        <v>0</v>
      </c>
      <c r="S12" s="195">
        <f>Table14[[#This Row],[Agevolazione]]*Table14[[#This Row],[% agevolazioni in investimenti di cui linea di intervento 023
(minimo 25%)]]</f>
        <v>0</v>
      </c>
      <c r="T12" s="195"/>
      <c r="U12" s="195"/>
    </row>
    <row r="13" spans="1:21" ht="16" thickBot="1">
      <c r="A13" s="190"/>
      <c r="B13" s="190"/>
      <c r="C13" s="190"/>
      <c r="D13" s="197"/>
      <c r="E13" s="89"/>
      <c r="F13" s="198"/>
      <c r="G13" s="192"/>
      <c r="H13" s="193"/>
      <c r="I13" s="193">
        <f>Table14[[#This Row],[Costo standard (€/ora)]]*Table14[[#This Row],['# Mesi persona]]*Table14[[#This Row],[Ore/anno]]/12</f>
        <v>0</v>
      </c>
      <c r="J13" s="194">
        <f>Table14[[#This Row],[Costo Personale (€)]]*0.15</f>
        <v>0</v>
      </c>
      <c r="K13" s="194">
        <f>Table14[[#This Row],[Costo Personale (€)]]+Table14[[#This Row],[Costi indiretti (15%)]]</f>
        <v>0</v>
      </c>
      <c r="L13" s="190">
        <v>0</v>
      </c>
      <c r="M13" s="190">
        <v>0.25</v>
      </c>
      <c r="N13" s="190">
        <v>0.25</v>
      </c>
      <c r="O13" s="190"/>
      <c r="P13" s="195">
        <f>Table14[[#This Row],[Costo Totale del Personale (€)]]*(Table14[[#This Row],[% intensità agevolazione]]+Table14[[#This Row],[eventuale maggiorazione % intensità agevolazione]])</f>
        <v>0</v>
      </c>
      <c r="Q13" s="195">
        <f>Table14[[#This Row],[Agevolazione]]*Table14[[#This Row],[% agovolazioni localizzate nelle Regioni del Mezzogiorno]]</f>
        <v>0</v>
      </c>
      <c r="R13" s="195">
        <f>Table14[[#This Row],[Agevolazione]]*Table14[[#This Row],[% agevolazioni in investimenti di cui linea di intervento 022
(minimo 25%)]]</f>
        <v>0</v>
      </c>
      <c r="S13" s="195">
        <f>Table14[[#This Row],[Agevolazione]]*Table14[[#This Row],[% agevolazioni in investimenti di cui linea di intervento 023
(minimo 25%)]]</f>
        <v>0</v>
      </c>
      <c r="T13" s="195"/>
      <c r="U13" s="199"/>
    </row>
    <row r="14" spans="1:21" ht="16" thickBot="1">
      <c r="A14" s="200"/>
      <c r="B14" s="200"/>
      <c r="D14" s="134"/>
      <c r="F14" s="134"/>
      <c r="G14" s="133"/>
      <c r="J14" s="141" t="s">
        <v>142</v>
      </c>
      <c r="K14" s="143">
        <f>SUM(K2:K13)</f>
        <v>0</v>
      </c>
      <c r="O14" s="155" t="s">
        <v>89</v>
      </c>
      <c r="P14" s="157">
        <f t="shared" ref="P14:T14" si="0">SUM(P2:P13)</f>
        <v>0</v>
      </c>
      <c r="Q14" s="157">
        <f t="shared" si="0"/>
        <v>0</v>
      </c>
      <c r="R14" s="157">
        <f t="shared" si="0"/>
        <v>0</v>
      </c>
      <c r="S14" s="157">
        <f t="shared" si="0"/>
        <v>0</v>
      </c>
      <c r="T14" s="156">
        <f t="shared" si="0"/>
        <v>0</v>
      </c>
      <c r="U14" s="133"/>
    </row>
    <row r="16" spans="1:21">
      <c r="J16" s="201" t="s">
        <v>85</v>
      </c>
      <c r="K16" s="136">
        <f>K2+K3+K4</f>
        <v>0</v>
      </c>
      <c r="O16" s="201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201" t="s">
        <v>86</v>
      </c>
      <c r="K17" s="136">
        <f>K5+K6+K7</f>
        <v>0</v>
      </c>
      <c r="O17" s="201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201"/>
      <c r="K18" s="136"/>
      <c r="O18" s="201"/>
      <c r="P18" s="136"/>
      <c r="Q18" s="136"/>
      <c r="R18" s="136"/>
      <c r="S18" s="136"/>
      <c r="T18" s="136"/>
    </row>
    <row r="19" spans="1:21">
      <c r="J19" s="201"/>
      <c r="K19" s="136">
        <f>K11+K12+K13</f>
        <v>0</v>
      </c>
      <c r="O19" s="201"/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2.5">
      <c r="A21" s="124" t="s">
        <v>136</v>
      </c>
      <c r="B21" s="124" t="s">
        <v>137</v>
      </c>
      <c r="C21" s="124" t="s">
        <v>138</v>
      </c>
      <c r="D21" s="91"/>
      <c r="H21" s="123" t="s">
        <v>112</v>
      </c>
      <c r="I21" s="123" t="s">
        <v>113</v>
      </c>
      <c r="J21" s="123" t="s">
        <v>191</v>
      </c>
      <c r="K21" s="123" t="s">
        <v>123</v>
      </c>
      <c r="L21" s="124" t="s">
        <v>135</v>
      </c>
      <c r="M21" s="124" t="s">
        <v>127</v>
      </c>
      <c r="N21" s="124" t="s">
        <v>128</v>
      </c>
      <c r="O21" s="125" t="s">
        <v>129</v>
      </c>
      <c r="P21" s="125" t="s">
        <v>139</v>
      </c>
      <c r="Q21" s="125" t="s">
        <v>140</v>
      </c>
      <c r="R21" s="125" t="s">
        <v>146</v>
      </c>
      <c r="S21" s="125" t="s">
        <v>147</v>
      </c>
      <c r="T21" s="125" t="s">
        <v>148</v>
      </c>
    </row>
    <row r="22" spans="1:21">
      <c r="A22" s="202" t="s">
        <v>85</v>
      </c>
      <c r="B22" s="202">
        <v>1</v>
      </c>
      <c r="C22" s="202"/>
      <c r="D22" s="197"/>
      <c r="H22" s="126">
        <v>0</v>
      </c>
      <c r="I22" s="126">
        <v>0</v>
      </c>
      <c r="J22" s="126">
        <v>0</v>
      </c>
      <c r="K22" s="126">
        <f>SUM(H22:J22)</f>
        <v>0</v>
      </c>
      <c r="L22" s="202">
        <v>0</v>
      </c>
      <c r="M22" s="202">
        <v>0.25</v>
      </c>
      <c r="N22" s="202">
        <v>0.25</v>
      </c>
      <c r="O22" s="202"/>
      <c r="P22" s="203">
        <f>K22*(B22+C22)</f>
        <v>0</v>
      </c>
      <c r="Q22" s="203">
        <f>P22*L22</f>
        <v>0</v>
      </c>
      <c r="R22" s="203">
        <f>P22*M22</f>
        <v>0</v>
      </c>
      <c r="S22" s="203">
        <f>P22*N22</f>
        <v>0</v>
      </c>
      <c r="T22" s="203"/>
      <c r="U22" s="204"/>
    </row>
    <row r="23" spans="1:21">
      <c r="A23" s="202" t="s">
        <v>86</v>
      </c>
      <c r="B23" s="202">
        <v>1</v>
      </c>
      <c r="C23" s="202"/>
      <c r="D23" s="204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202">
        <v>0</v>
      </c>
      <c r="M23" s="202">
        <v>0.25</v>
      </c>
      <c r="N23" s="202">
        <v>0.25</v>
      </c>
      <c r="O23" s="202"/>
      <c r="P23" s="203">
        <f>K23*(B23+C23)</f>
        <v>0</v>
      </c>
      <c r="Q23" s="203">
        <f>P23*L23</f>
        <v>0</v>
      </c>
      <c r="R23" s="203">
        <f t="shared" ref="R23:R25" si="2">P23*M23</f>
        <v>0</v>
      </c>
      <c r="S23" s="203">
        <f t="shared" ref="S23:S25" si="3">P23*N23</f>
        <v>0</v>
      </c>
      <c r="T23" s="203"/>
      <c r="U23" s="204"/>
    </row>
    <row r="24" spans="1:21">
      <c r="A24" s="202"/>
      <c r="B24" s="202"/>
      <c r="C24" s="202"/>
      <c r="D24" s="204"/>
      <c r="H24" s="126">
        <v>0</v>
      </c>
      <c r="I24" s="126">
        <v>0</v>
      </c>
      <c r="J24" s="126">
        <v>0</v>
      </c>
      <c r="K24" s="126">
        <f t="shared" si="1"/>
        <v>0</v>
      </c>
      <c r="L24" s="202">
        <v>0</v>
      </c>
      <c r="M24" s="202">
        <v>0.25</v>
      </c>
      <c r="N24" s="202">
        <v>0.25</v>
      </c>
      <c r="O24" s="202"/>
      <c r="P24" s="203">
        <f>K24*(B24+C24)</f>
        <v>0</v>
      </c>
      <c r="Q24" s="203">
        <f>P24*L24</f>
        <v>0</v>
      </c>
      <c r="R24" s="203">
        <f t="shared" si="2"/>
        <v>0</v>
      </c>
      <c r="S24" s="203">
        <f t="shared" si="3"/>
        <v>0</v>
      </c>
      <c r="T24" s="203"/>
      <c r="U24" s="204"/>
    </row>
    <row r="25" spans="1:21">
      <c r="A25" s="205"/>
      <c r="B25" s="206"/>
      <c r="C25" s="206"/>
      <c r="D25" s="204"/>
      <c r="H25" s="207">
        <v>0</v>
      </c>
      <c r="I25" s="207">
        <v>0</v>
      </c>
      <c r="J25" s="207">
        <v>0</v>
      </c>
      <c r="K25" s="207">
        <f t="shared" si="1"/>
        <v>0</v>
      </c>
      <c r="L25" s="206">
        <v>0</v>
      </c>
      <c r="M25" s="206">
        <v>0.25</v>
      </c>
      <c r="N25" s="206">
        <v>0.25</v>
      </c>
      <c r="O25" s="206"/>
      <c r="P25" s="207">
        <f>K25*(B25+C25)</f>
        <v>0</v>
      </c>
      <c r="Q25" s="207">
        <f>P25*L25</f>
        <v>0</v>
      </c>
      <c r="R25" s="207">
        <f t="shared" si="2"/>
        <v>0</v>
      </c>
      <c r="S25" s="207">
        <f t="shared" si="3"/>
        <v>0</v>
      </c>
      <c r="T25" s="207"/>
    </row>
    <row r="26" spans="1:21">
      <c r="J26" s="134" t="s">
        <v>142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/>
    </row>
    <row r="28" spans="1:21">
      <c r="I28" t="s">
        <v>149</v>
      </c>
      <c r="N28" t="s">
        <v>151</v>
      </c>
    </row>
    <row r="29" spans="1:21">
      <c r="J29" s="201" t="s">
        <v>85</v>
      </c>
      <c r="K29" s="136">
        <f>K22+K16</f>
        <v>0</v>
      </c>
      <c r="O29" s="201" t="s">
        <v>85</v>
      </c>
      <c r="P29" s="136">
        <f t="shared" ref="P29:T32" si="4">P22+P16</f>
        <v>0</v>
      </c>
      <c r="Q29" s="136">
        <f t="shared" si="4"/>
        <v>0</v>
      </c>
      <c r="R29" s="136">
        <f t="shared" si="4"/>
        <v>0</v>
      </c>
      <c r="S29" s="136">
        <f t="shared" si="4"/>
        <v>0</v>
      </c>
      <c r="T29" s="136">
        <f t="shared" si="4"/>
        <v>0</v>
      </c>
    </row>
    <row r="30" spans="1:21">
      <c r="J30" s="201" t="s">
        <v>86</v>
      </c>
      <c r="K30" s="136">
        <f>K23+K17</f>
        <v>0</v>
      </c>
      <c r="O30" s="201" t="s">
        <v>86</v>
      </c>
      <c r="P30" s="136">
        <f t="shared" si="4"/>
        <v>0</v>
      </c>
      <c r="Q30" s="136">
        <f t="shared" si="4"/>
        <v>0</v>
      </c>
      <c r="R30" s="136">
        <f t="shared" si="4"/>
        <v>0</v>
      </c>
      <c r="S30" s="136">
        <f t="shared" si="4"/>
        <v>0</v>
      </c>
      <c r="T30" s="136">
        <f t="shared" si="4"/>
        <v>0</v>
      </c>
    </row>
    <row r="31" spans="1:21">
      <c r="J31" s="201"/>
      <c r="K31" s="136"/>
      <c r="O31" s="201"/>
      <c r="P31" s="136"/>
      <c r="Q31" s="136"/>
      <c r="R31" s="136"/>
      <c r="S31" s="136"/>
      <c r="T31" s="136"/>
    </row>
    <row r="32" spans="1:21">
      <c r="J32" s="201"/>
      <c r="K32" s="136">
        <f>K25+K19</f>
        <v>0</v>
      </c>
      <c r="O32" s="201"/>
      <c r="P32" s="136">
        <f t="shared" si="4"/>
        <v>0</v>
      </c>
      <c r="Q32" s="136">
        <f t="shared" si="4"/>
        <v>0</v>
      </c>
      <c r="R32" s="136">
        <f t="shared" si="4"/>
        <v>0</v>
      </c>
      <c r="S32" s="136">
        <f t="shared" si="4"/>
        <v>0</v>
      </c>
      <c r="T32" s="136">
        <f t="shared" si="4"/>
        <v>0</v>
      </c>
    </row>
    <row r="34" spans="8:39">
      <c r="J34" s="134" t="s">
        <v>142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150</v>
      </c>
      <c r="K35" s="133">
        <f>K26+K14</f>
        <v>0</v>
      </c>
    </row>
    <row r="37" spans="8:39">
      <c r="H37" s="183" t="s">
        <v>85</v>
      </c>
      <c r="I37" s="183"/>
      <c r="J37" s="183"/>
      <c r="K37" s="183"/>
      <c r="L37" s="183"/>
      <c r="M37" s="183"/>
      <c r="N37" s="183" t="s">
        <v>86</v>
      </c>
      <c r="O37" s="183"/>
      <c r="P37" s="183"/>
      <c r="Q37" s="183"/>
      <c r="R37" s="183"/>
      <c r="S37" s="183"/>
      <c r="T37" s="183"/>
      <c r="U37" s="183" t="s">
        <v>87</v>
      </c>
      <c r="V37" s="183"/>
      <c r="W37" s="183"/>
      <c r="X37" s="183"/>
      <c r="Y37" s="183"/>
      <c r="Z37" s="183"/>
      <c r="AA37" s="183"/>
      <c r="AB37" s="183" t="s">
        <v>88</v>
      </c>
      <c r="AC37" s="183"/>
      <c r="AD37" s="183"/>
      <c r="AE37" s="183"/>
      <c r="AF37" s="183"/>
      <c r="AG37" s="183"/>
      <c r="AH37" s="182" t="s">
        <v>89</v>
      </c>
      <c r="AI37" s="182"/>
      <c r="AJ37" s="182"/>
      <c r="AK37" s="182"/>
      <c r="AL37" s="182"/>
      <c r="AM37" s="182"/>
    </row>
    <row r="38" spans="8:39" ht="101.5">
      <c r="H38" s="110" t="s">
        <v>90</v>
      </c>
      <c r="I38" s="111" t="s">
        <v>108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141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141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108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109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1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58">
      <c r="H42" s="171" t="s">
        <v>184</v>
      </c>
      <c r="I42" s="171" t="s">
        <v>183</v>
      </c>
      <c r="J42" s="171" t="s">
        <v>185</v>
      </c>
      <c r="K42" s="171" t="s">
        <v>176</v>
      </c>
      <c r="L42" s="208"/>
    </row>
    <row r="43" spans="8:39">
      <c r="H43" s="173">
        <v>1</v>
      </c>
      <c r="I43" s="173">
        <v>1</v>
      </c>
      <c r="J43" s="173">
        <v>1</v>
      </c>
      <c r="K43" s="174">
        <f>J43/SUM(H43:I43)</f>
        <v>0.5</v>
      </c>
      <c r="L43" s="209"/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list" allowBlank="1" showInputMessage="1" showErrorMessage="1" sqref="D2:D13" xr:uid="{0B5CB7AC-349A-4BD5-9F5F-5DE67C289DB7}">
      <formula1>"Personale strutturato, Nuova assunzione altro, Nuova assunzione RTDa 240/2010"</formula1>
    </dataValidation>
    <dataValidation type="decimal" allowBlank="1" showInputMessage="1" showErrorMessage="1" sqref="V37 O37 H37:H38 I37 J37:N38 P37:S38 U37:U38 W37:Z38 AB37:AB38 AC37 AD37:AH38 AI37 AJ37:AM38" xr:uid="{BD33DCAA-B73E-4C5F-825E-CFC659E73FFB}">
      <formula1>0</formula1>
      <formula2>300000000</formula2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5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86" t="s">
        <v>21</v>
      </c>
      <c r="D3" s="186"/>
      <c r="E3" s="186"/>
      <c r="F3" s="186"/>
      <c r="G3" s="187" t="s">
        <v>28</v>
      </c>
      <c r="H3" s="187"/>
      <c r="I3" s="187"/>
      <c r="J3" s="187"/>
      <c r="K3" s="188" t="s">
        <v>29</v>
      </c>
      <c r="L3" s="188"/>
      <c r="T3" s="184" t="s">
        <v>30</v>
      </c>
      <c r="U3" s="184"/>
      <c r="V3" s="185" t="s">
        <v>31</v>
      </c>
      <c r="W3" s="185"/>
      <c r="X3" s="185"/>
      <c r="Y3" s="34"/>
    </row>
    <row r="4" spans="2:28" ht="49.15" customHeight="1">
      <c r="C4" s="64" t="s">
        <v>32</v>
      </c>
      <c r="D4" s="64" t="e">
        <f>#REF!</f>
        <v>#REF!</v>
      </c>
      <c r="E4" s="64" t="s">
        <v>33</v>
      </c>
      <c r="F4" s="64" t="s">
        <v>34</v>
      </c>
      <c r="G4" s="65" t="s">
        <v>35</v>
      </c>
      <c r="H4" s="65" t="s">
        <v>36</v>
      </c>
      <c r="I4" s="65" t="s">
        <v>37</v>
      </c>
      <c r="J4" s="65" t="s">
        <v>38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39</v>
      </c>
      <c r="O4" s="72" t="s">
        <v>40</v>
      </c>
      <c r="P4" s="73"/>
      <c r="R4" s="74"/>
      <c r="T4" s="67" t="s">
        <v>41</v>
      </c>
      <c r="U4" s="68" t="s">
        <v>42</v>
      </c>
      <c r="V4" s="69" t="s">
        <v>43</v>
      </c>
      <c r="W4" s="69" t="s">
        <v>44</v>
      </c>
      <c r="X4" s="69" t="s">
        <v>45</v>
      </c>
      <c r="Y4" s="30"/>
      <c r="Z4" s="83" t="s">
        <v>46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47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48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49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50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51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52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53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54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55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56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57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58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59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18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1">
      <c r="B23" s="24" t="s">
        <v>60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61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84" t="str">
        <f t="shared" ref="T26:X26" si="4">T3</f>
        <v>Cost in the South</v>
      </c>
      <c r="U26" s="184">
        <f t="shared" si="4"/>
        <v>0</v>
      </c>
      <c r="V26" s="185" t="str">
        <f t="shared" si="4"/>
        <v>% Costs by intervention field</v>
      </c>
      <c r="W26" s="185">
        <f t="shared" si="4"/>
        <v>0</v>
      </c>
      <c r="X26" s="185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4.5">
      <c r="B2" s="3" t="s">
        <v>65</v>
      </c>
      <c r="C2" s="80" t="s">
        <v>19</v>
      </c>
      <c r="D2" s="80" t="s">
        <v>20</v>
      </c>
      <c r="E2" s="80" t="s">
        <v>22</v>
      </c>
      <c r="F2" s="80" t="s">
        <v>23</v>
      </c>
      <c r="G2" s="80" t="s">
        <v>24</v>
      </c>
      <c r="H2" s="80" t="s">
        <v>25</v>
      </c>
      <c r="I2" s="80" t="s">
        <v>26</v>
      </c>
      <c r="J2" s="80" t="s">
        <v>27</v>
      </c>
      <c r="K2" s="82" t="s">
        <v>64</v>
      </c>
      <c r="L2" s="82" t="s">
        <v>62</v>
      </c>
    </row>
    <row r="3" spans="1:12" ht="15.5">
      <c r="A3" s="1">
        <v>1</v>
      </c>
      <c r="B3" s="2" t="s">
        <v>3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5">
      <c r="A4" s="1">
        <f t="shared" ref="A4:A17" si="2">A3+1</f>
        <v>2</v>
      </c>
      <c r="B4" s="2" t="s">
        <v>4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5">
      <c r="A5" s="1">
        <f t="shared" si="2"/>
        <v>3</v>
      </c>
      <c r="B5" s="2" t="s">
        <v>5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5">
      <c r="A6" s="1">
        <f t="shared" si="2"/>
        <v>4</v>
      </c>
      <c r="B6" s="2" t="s">
        <v>6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5">
      <c r="A7" s="1">
        <f t="shared" si="2"/>
        <v>5</v>
      </c>
      <c r="B7" s="2" t="s">
        <v>7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5">
      <c r="A8" s="1">
        <f t="shared" si="2"/>
        <v>6</v>
      </c>
      <c r="B8" s="2" t="s">
        <v>8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5">
      <c r="A9" s="1">
        <f t="shared" si="2"/>
        <v>7</v>
      </c>
      <c r="B9" s="2" t="s">
        <v>9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5">
      <c r="A10" s="1">
        <f t="shared" si="2"/>
        <v>8</v>
      </c>
      <c r="B10" s="2" t="s">
        <v>10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5">
      <c r="A11" s="1">
        <f t="shared" si="2"/>
        <v>9</v>
      </c>
      <c r="B11" s="2" t="s">
        <v>11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5">
      <c r="A12" s="1">
        <f t="shared" si="2"/>
        <v>10</v>
      </c>
      <c r="B12" s="2" t="s">
        <v>12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5">
      <c r="A13" s="1">
        <f t="shared" si="2"/>
        <v>11</v>
      </c>
      <c r="B13" s="2" t="s">
        <v>13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5">
      <c r="A14" s="1">
        <f t="shared" si="2"/>
        <v>12</v>
      </c>
      <c r="B14" s="2" t="s">
        <v>14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5">
      <c r="A15" s="1">
        <f t="shared" si="2"/>
        <v>13</v>
      </c>
      <c r="B15" s="2" t="s">
        <v>15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5">
      <c r="A16" s="1">
        <f t="shared" si="2"/>
        <v>14</v>
      </c>
      <c r="B16" s="2" t="s">
        <v>16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5">
      <c r="A17" s="1">
        <f t="shared" si="2"/>
        <v>15</v>
      </c>
      <c r="B17" s="2" t="s">
        <v>17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66</v>
      </c>
      <c r="C19" s="80" t="s">
        <v>19</v>
      </c>
      <c r="D19" s="80" t="s">
        <v>20</v>
      </c>
      <c r="E19" s="80" t="s">
        <v>22</v>
      </c>
      <c r="F19" s="80" t="s">
        <v>23</v>
      </c>
      <c r="G19" s="80" t="s">
        <v>24</v>
      </c>
      <c r="H19" s="80" t="s">
        <v>25</v>
      </c>
      <c r="I19" s="80" t="s">
        <v>26</v>
      </c>
      <c r="J19" s="80" t="s">
        <v>27</v>
      </c>
      <c r="K19" s="82" t="s">
        <v>64</v>
      </c>
      <c r="L19" s="82" t="s">
        <v>62</v>
      </c>
    </row>
    <row r="20" spans="1:12" ht="18" customHeight="1">
      <c r="A20" s="1">
        <v>1</v>
      </c>
      <c r="B20" s="2" t="s">
        <v>3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4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5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6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7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8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9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10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11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12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13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5">
      <c r="A31" s="1">
        <f t="shared" si="5"/>
        <v>12</v>
      </c>
      <c r="B31" s="2" t="s">
        <v>14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5">
      <c r="A32" s="1">
        <f t="shared" si="5"/>
        <v>13</v>
      </c>
      <c r="B32" s="2" t="s">
        <v>15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5">
      <c r="A33" s="1">
        <f t="shared" si="5"/>
        <v>14</v>
      </c>
      <c r="B33" s="2" t="s">
        <v>16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5">
      <c r="A34" s="1">
        <f t="shared" si="5"/>
        <v>15</v>
      </c>
      <c r="B34" s="2" t="s">
        <v>17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5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5">
      <c r="B36" s="8" t="s">
        <v>67</v>
      </c>
      <c r="C36" s="80" t="s">
        <v>19</v>
      </c>
      <c r="D36" s="80" t="s">
        <v>20</v>
      </c>
      <c r="E36" s="80" t="s">
        <v>22</v>
      </c>
      <c r="F36" s="80" t="s">
        <v>23</v>
      </c>
      <c r="G36" s="80" t="s">
        <v>24</v>
      </c>
      <c r="H36" s="80" t="s">
        <v>25</v>
      </c>
      <c r="I36" s="80" t="s">
        <v>26</v>
      </c>
      <c r="J36" s="80" t="s">
        <v>27</v>
      </c>
      <c r="K36" s="82" t="s">
        <v>64</v>
      </c>
      <c r="L36" s="82" t="s">
        <v>68</v>
      </c>
      <c r="M36" s="82" t="s">
        <v>62</v>
      </c>
    </row>
    <row r="37" spans="1:13" ht="15.5">
      <c r="A37" s="1">
        <v>1</v>
      </c>
      <c r="B37" s="2" t="s">
        <v>3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5">
      <c r="A38" s="1">
        <f t="shared" ref="A38:A51" si="14">A37+1</f>
        <v>2</v>
      </c>
      <c r="B38" s="2" t="s">
        <v>4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5">
      <c r="A39" s="1">
        <f t="shared" si="14"/>
        <v>3</v>
      </c>
      <c r="B39" s="2" t="s">
        <v>5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5">
      <c r="A40" s="1">
        <f t="shared" si="14"/>
        <v>4</v>
      </c>
      <c r="B40" s="2" t="s">
        <v>6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5">
      <c r="A41" s="1">
        <f t="shared" si="14"/>
        <v>5</v>
      </c>
      <c r="B41" s="2" t="s">
        <v>7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5">
      <c r="A42" s="1">
        <f t="shared" si="14"/>
        <v>6</v>
      </c>
      <c r="B42" s="2" t="s">
        <v>8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5">
      <c r="A43" s="1">
        <f t="shared" si="14"/>
        <v>7</v>
      </c>
      <c r="B43" s="2" t="s">
        <v>9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5">
      <c r="A44" s="1">
        <f t="shared" si="14"/>
        <v>8</v>
      </c>
      <c r="B44" s="2" t="s">
        <v>10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5">
      <c r="A45" s="1">
        <f t="shared" si="14"/>
        <v>9</v>
      </c>
      <c r="B45" s="2" t="s">
        <v>11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5">
      <c r="A46" s="1">
        <f t="shared" si="14"/>
        <v>10</v>
      </c>
      <c r="B46" s="2" t="s">
        <v>12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5">
      <c r="A47" s="1">
        <f t="shared" si="14"/>
        <v>11</v>
      </c>
      <c r="B47" s="2" t="s">
        <v>13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5">
      <c r="A48" s="1">
        <f t="shared" si="14"/>
        <v>12</v>
      </c>
      <c r="B48" s="2" t="s">
        <v>14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5">
      <c r="A49" s="1">
        <f t="shared" si="14"/>
        <v>13</v>
      </c>
      <c r="B49" s="2" t="s">
        <v>15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5">
      <c r="A50" s="1">
        <f t="shared" si="14"/>
        <v>14</v>
      </c>
      <c r="B50" s="2" t="s">
        <v>16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5">
      <c r="A51" s="1">
        <f t="shared" si="14"/>
        <v>15</v>
      </c>
      <c r="B51" s="2" t="s">
        <v>17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5">
      <c r="B53" s="3" t="s">
        <v>69</v>
      </c>
      <c r="C53" s="80" t="s">
        <v>19</v>
      </c>
      <c r="D53" s="80" t="s">
        <v>20</v>
      </c>
      <c r="E53" s="80" t="s">
        <v>22</v>
      </c>
      <c r="F53" s="80" t="s">
        <v>23</v>
      </c>
      <c r="G53" s="80" t="s">
        <v>24</v>
      </c>
      <c r="H53" s="80" t="s">
        <v>25</v>
      </c>
      <c r="I53" s="80" t="s">
        <v>26</v>
      </c>
      <c r="J53" s="80" t="s">
        <v>27</v>
      </c>
      <c r="K53" s="82" t="s">
        <v>64</v>
      </c>
      <c r="L53" s="82" t="s">
        <v>68</v>
      </c>
      <c r="M53" s="82" t="s">
        <v>62</v>
      </c>
    </row>
    <row r="54" spans="1:13" ht="15.5">
      <c r="A54" s="1">
        <v>1</v>
      </c>
      <c r="B54" s="2" t="s">
        <v>3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5">
      <c r="A55" s="1">
        <f t="shared" ref="A55:A68" si="23">A54+1</f>
        <v>2</v>
      </c>
      <c r="B55" s="2" t="s">
        <v>4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5">
      <c r="A56" s="1">
        <f t="shared" si="23"/>
        <v>3</v>
      </c>
      <c r="B56" s="2" t="s">
        <v>5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5">
      <c r="A57" s="1">
        <f t="shared" si="23"/>
        <v>4</v>
      </c>
      <c r="B57" s="2" t="s">
        <v>6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5">
      <c r="A58" s="1">
        <f t="shared" si="23"/>
        <v>5</v>
      </c>
      <c r="B58" s="2" t="s">
        <v>7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5">
      <c r="A59" s="1">
        <f t="shared" si="23"/>
        <v>6</v>
      </c>
      <c r="B59" s="2" t="s">
        <v>8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5">
      <c r="A60" s="1">
        <f t="shared" si="23"/>
        <v>7</v>
      </c>
      <c r="B60" s="2" t="s">
        <v>9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5">
      <c r="A61" s="1">
        <f t="shared" si="23"/>
        <v>8</v>
      </c>
      <c r="B61" s="2" t="s">
        <v>10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5">
      <c r="A62" s="1">
        <f t="shared" si="23"/>
        <v>9</v>
      </c>
      <c r="B62" s="2" t="s">
        <v>11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5">
      <c r="A63" s="1">
        <f t="shared" si="23"/>
        <v>10</v>
      </c>
      <c r="B63" s="2" t="s">
        <v>12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5">
      <c r="A64" s="1">
        <f t="shared" si="23"/>
        <v>11</v>
      </c>
      <c r="B64" s="2" t="s">
        <v>13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5">
      <c r="A65" s="1">
        <f t="shared" si="23"/>
        <v>12</v>
      </c>
      <c r="B65" s="2" t="s">
        <v>14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5">
      <c r="A66" s="1">
        <f t="shared" si="23"/>
        <v>13</v>
      </c>
      <c r="B66" s="2" t="s">
        <v>15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5">
      <c r="A67" s="1">
        <f t="shared" si="23"/>
        <v>14</v>
      </c>
      <c r="B67" s="2" t="s">
        <v>16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5">
      <c r="A68" s="1">
        <f t="shared" si="23"/>
        <v>15</v>
      </c>
      <c r="B68" s="2" t="s">
        <v>17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23" priority="1" operator="equal">
      <formula>"ok"</formula>
    </cfRule>
    <cfRule type="cellIs" dxfId="22" priority="2" operator="equal">
      <formula>"fail"</formula>
    </cfRule>
  </conditionalFormatting>
  <pageMargins left="0.7" right="0.7" top="0.75" bottom="0.75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5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89" t="s">
        <v>28</v>
      </c>
      <c r="E2" s="189"/>
      <c r="F2" s="188" t="s">
        <v>70</v>
      </c>
      <c r="G2" s="188"/>
    </row>
    <row r="3" spans="2:10">
      <c r="C3" s="76" t="s">
        <v>21</v>
      </c>
      <c r="D3" s="75" t="s">
        <v>32</v>
      </c>
      <c r="E3" s="65" t="s">
        <v>41</v>
      </c>
      <c r="F3" s="66" t="s">
        <v>32</v>
      </c>
      <c r="G3" s="66" t="s">
        <v>41</v>
      </c>
      <c r="H3" s="71" t="s">
        <v>71</v>
      </c>
      <c r="I3" s="72" t="s">
        <v>1</v>
      </c>
      <c r="J3" s="74" t="s">
        <v>2</v>
      </c>
    </row>
    <row r="4" spans="2:10">
      <c r="B4" s="48" t="s">
        <v>72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73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74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75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76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77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78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79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63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80</v>
      </c>
    </row>
    <row r="31" spans="2:20" ht="95">
      <c r="C31" s="80" t="s">
        <v>19</v>
      </c>
      <c r="D31" s="80" t="s">
        <v>20</v>
      </c>
      <c r="E31" s="80" t="s">
        <v>22</v>
      </c>
      <c r="F31" s="80" t="s">
        <v>23</v>
      </c>
      <c r="G31" s="80" t="s">
        <v>24</v>
      </c>
      <c r="H31" s="80" t="s">
        <v>25</v>
      </c>
      <c r="I31" s="80" t="s">
        <v>26</v>
      </c>
      <c r="J31" s="80" t="s">
        <v>27</v>
      </c>
      <c r="L31" s="80" t="s">
        <v>19</v>
      </c>
      <c r="M31" s="80" t="s">
        <v>20</v>
      </c>
      <c r="N31" s="80" t="s">
        <v>22</v>
      </c>
      <c r="O31" s="80" t="s">
        <v>23</v>
      </c>
      <c r="P31" s="80" t="s">
        <v>24</v>
      </c>
      <c r="Q31" s="80" t="s">
        <v>25</v>
      </c>
      <c r="R31" s="80" t="s">
        <v>26</v>
      </c>
      <c r="S31" s="80" t="s">
        <v>27</v>
      </c>
    </row>
    <row r="32" spans="2:20">
      <c r="B32" s="20" t="s">
        <v>47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48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49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50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51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52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53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54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55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56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57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14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15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58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59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28</v>
      </c>
    </row>
    <row r="51" spans="2:11">
      <c r="B51" s="20" t="s">
        <v>47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48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49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50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51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52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53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54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55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56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57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14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15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58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59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5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19</v>
      </c>
      <c r="M66" s="80" t="s">
        <v>20</v>
      </c>
      <c r="N66" s="80" t="s">
        <v>22</v>
      </c>
      <c r="O66" s="80" t="s">
        <v>23</v>
      </c>
      <c r="P66" s="80" t="s">
        <v>24</v>
      </c>
      <c r="Q66" s="80" t="s">
        <v>25</v>
      </c>
      <c r="R66" s="80" t="s">
        <v>26</v>
      </c>
      <c r="S66" s="80" t="s">
        <v>27</v>
      </c>
    </row>
    <row r="67" spans="2:20">
      <c r="B67" s="20" t="s">
        <v>47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48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49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50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51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52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53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54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55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56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57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14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15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58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59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5">
      <c r="B88" s="83" t="s">
        <v>0</v>
      </c>
      <c r="L88" s="80" t="s">
        <v>19</v>
      </c>
      <c r="M88" s="80" t="s">
        <v>20</v>
      </c>
      <c r="N88" s="80" t="s">
        <v>22</v>
      </c>
      <c r="O88" s="80" t="s">
        <v>23</v>
      </c>
      <c r="P88" s="80" t="s">
        <v>24</v>
      </c>
      <c r="Q88" s="80" t="s">
        <v>25</v>
      </c>
      <c r="R88" s="80" t="s">
        <v>26</v>
      </c>
      <c r="S88" s="80" t="s">
        <v>27</v>
      </c>
    </row>
    <row r="89" spans="2:20">
      <c r="B89" s="20" t="s">
        <v>47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48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49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50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51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52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53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54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55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56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57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14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15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58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59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</v>
      </c>
    </row>
    <row r="112" spans="2:20" ht="95">
      <c r="C112" s="80" t="s">
        <v>19</v>
      </c>
      <c r="D112" s="80" t="s">
        <v>20</v>
      </c>
      <c r="E112" s="80" t="s">
        <v>22</v>
      </c>
      <c r="F112" s="80" t="s">
        <v>23</v>
      </c>
      <c r="G112" s="80" t="s">
        <v>24</v>
      </c>
      <c r="H112" s="80" t="s">
        <v>25</v>
      </c>
      <c r="I112" s="80" t="s">
        <v>26</v>
      </c>
      <c r="J112" s="80" t="s">
        <v>27</v>
      </c>
      <c r="L112" s="80" t="s">
        <v>19</v>
      </c>
      <c r="M112" s="80" t="s">
        <v>20</v>
      </c>
      <c r="N112" s="80" t="s">
        <v>22</v>
      </c>
      <c r="O112" s="80" t="s">
        <v>23</v>
      </c>
      <c r="P112" s="80" t="s">
        <v>24</v>
      </c>
      <c r="Q112" s="80" t="s">
        <v>25</v>
      </c>
      <c r="R112" s="80" t="s">
        <v>26</v>
      </c>
      <c r="S112" s="80" t="s">
        <v>27</v>
      </c>
    </row>
    <row r="113" spans="2:20">
      <c r="B113" s="20" t="s">
        <v>47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48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49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50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51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52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53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54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55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56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57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14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15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58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59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4a216c-8d8f-4e1d-af82-d973dea0ddda">
      <Terms xmlns="http://schemas.microsoft.com/office/infopath/2007/PartnerControls"/>
    </lcf76f155ced4ddcb4097134ff3c332f>
    <TaxCatchAll xmlns="de52f024-3dd8-435b-bc55-f921c2f21c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49AB071D916641A784B1C7B7ACB539" ma:contentTypeVersion="14" ma:contentTypeDescription="Creare un nuovo documento." ma:contentTypeScope="" ma:versionID="d99b3a0762f832b75e9c8bd84d4e2d06">
  <xsd:schema xmlns:xsd="http://www.w3.org/2001/XMLSchema" xmlns:xs="http://www.w3.org/2001/XMLSchema" xmlns:p="http://schemas.microsoft.com/office/2006/metadata/properties" xmlns:ns2="ba4a216c-8d8f-4e1d-af82-d973dea0ddda" xmlns:ns3="de52f024-3dd8-435b-bc55-f921c2f21cef" targetNamespace="http://schemas.microsoft.com/office/2006/metadata/properties" ma:root="true" ma:fieldsID="a6a6d43cb4584fa838f4721c3b582912" ns2:_="" ns3:_="">
    <xsd:import namespace="ba4a216c-8d8f-4e1d-af82-d973dea0ddda"/>
    <xsd:import namespace="de52f024-3dd8-435b-bc55-f921c2f21c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a216c-8d8f-4e1d-af82-d973dea0d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19babc8e-4e97-4041-93ab-f0c3a325b9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52f024-3dd8-435b-bc55-f921c2f21ce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fbe6f4f-5801-46ec-8c6c-4bb6b1dc3a9f}" ma:internalName="TaxCatchAll" ma:showField="CatchAllData" ma:web="de52f024-3dd8-435b-bc55-f921c2f21c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198738-D82D-413F-A6AE-FA9E2DC8FAC4}">
  <ds:schemaRefs>
    <ds:schemaRef ds:uri="http://purl.org/dc/terms/"/>
    <ds:schemaRef ds:uri="http://purl.org/dc/elements/1.1/"/>
    <ds:schemaRef ds:uri="ba4a216c-8d8f-4e1d-af82-d973dea0ddda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de52f024-3dd8-435b-bc55-f921c2f21cef"/>
  </ds:schemaRefs>
</ds:datastoreItem>
</file>

<file path=customXml/itemProps3.xml><?xml version="1.0" encoding="utf-8"?>
<ds:datastoreItem xmlns:ds="http://schemas.openxmlformats.org/officeDocument/2006/customXml" ds:itemID="{A4794244-9CA9-4FE0-88F0-19EE35E247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a216c-8d8f-4e1d-af82-d973dea0ddda"/>
    <ds:schemaRef ds:uri="de52f024-3dd8-435b-bc55-f921c2f21c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All.C - Istruzioni</vt:lpstr>
      <vt:lpstr>Proponente Riepilogo</vt:lpstr>
      <vt:lpstr>P2 Grande Impresa</vt:lpstr>
      <vt:lpstr>P3 Media Impresa</vt:lpstr>
      <vt:lpstr>P4 Picc. Impresa</vt:lpstr>
      <vt:lpstr>OdR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Serena Ottaviani</cp:lastModifiedBy>
  <cp:revision/>
  <dcterms:created xsi:type="dcterms:W3CDTF">2022-05-02T08:24:30Z</dcterms:created>
  <dcterms:modified xsi:type="dcterms:W3CDTF">2024-01-18T09:33:25Z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0x010100A949AB071D916641A784B1C7B7ACB539</vt:lpwstr>
  </property>
</Properties>
</file>